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haima\Desktop\"/>
    </mc:Choice>
  </mc:AlternateContent>
  <bookViews>
    <workbookView xWindow="0" yWindow="0" windowWidth="18324" windowHeight="9420" tabRatio="800" firstSheet="6" activeTab="12"/>
  </bookViews>
  <sheets>
    <sheet name="Daily discharge" sheetId="24" r:id="rId1"/>
    <sheet name="Additives" sheetId="25" state="hidden" r:id="rId2"/>
    <sheet name="Waste water disposal " sheetId="54" state="hidden" r:id="rId3"/>
    <sheet name="Open-Drain" sheetId="37" r:id="rId4"/>
    <sheet name="Black and Grey" sheetId="38" r:id="rId5"/>
    <sheet name="Water Maker Brine" sheetId="41" r:id="rId6"/>
    <sheet name="Jockey pump" sheetId="39" r:id="rId7"/>
    <sheet name="Cooling water" sheetId="49" r:id="rId8"/>
    <sheet name="Fire water" sheetId="50" r:id="rId9"/>
    <sheet name="Open Drain -GC-MS" sheetId="45" r:id="rId10"/>
    <sheet name="Open Drain-VOC" sheetId="46" r:id="rId11"/>
    <sheet name="DSM P Open-Drain-OIW Analyzer" sheetId="47" r:id="rId12"/>
    <sheet name="LSM P Open-Drain-OIW Analyzer" sheetId="48" r:id="rId13"/>
    <sheet name="Open-Drain - LPP lab vs. lab" sheetId="51" state="hidden" r:id="rId14"/>
    <sheet name="Open-Drain - LPP lab" sheetId="42" state="hidden" r:id="rId15"/>
    <sheet name="Black and Grey - LPP lab" sheetId="43" state="hidden" r:id="rId16"/>
    <sheet name="Pumps - LPP lab" sheetId="44" state="hidden" r:id="rId17"/>
    <sheet name="Remarks" sheetId="34" state="hidden" r:id="rId18"/>
  </sheets>
  <externalReferences>
    <externalReference r:id="rId19"/>
  </externalReferences>
  <definedNames>
    <definedName name="_xlnm._FilterDatabase" localSheetId="4" hidden="1">'Black and Grey'!$A$4:$DZ$4</definedName>
    <definedName name="_xlnm._FilterDatabase" localSheetId="15" hidden="1">'Black and Grey - LPP lab'!$A$2:$H$15</definedName>
    <definedName name="_xlnm._FilterDatabase" localSheetId="11" hidden="1">'DSM P Open-Drain-OIW Analyzer'!$A$11:$C$1482</definedName>
    <definedName name="_xlnm._FilterDatabase" localSheetId="12" hidden="1">'LSM P Open-Drain-OIW Analyzer'!$A$11:$C$1482</definedName>
    <definedName name="_xlnm._FilterDatabase" localSheetId="17" hidden="1">Remarks!$A$1:$C$48</definedName>
    <definedName name="_J_Pump" localSheetId="7">'Daily discharge'!#REF!</definedName>
    <definedName name="_J_Pump" localSheetId="8">'Daily discharge'!#REF!</definedName>
    <definedName name="_J_Pump" localSheetId="6">'Daily discharge'!#REF!</definedName>
    <definedName name="_J_Pump" localSheetId="12">'Daily discharge'!#REF!</definedName>
    <definedName name="_J_Pump" localSheetId="13">'Daily discharge'!#REF!</definedName>
    <definedName name="_J_Pump">'Daily discharge'!#REF!</definedName>
    <definedName name="aaa" localSheetId="7">'Daily discharge'!#REF!</definedName>
    <definedName name="aaa" localSheetId="8">'Daily discharge'!#REF!</definedName>
    <definedName name="aaa" localSheetId="6">'Daily discharge'!#REF!</definedName>
    <definedName name="aaa" localSheetId="12">'Daily discharge'!#REF!</definedName>
    <definedName name="aaa" localSheetId="13">'Daily discharge'!#REF!</definedName>
    <definedName name="aaa">'Daily discharge'!#REF!</definedName>
    <definedName name="bbb" localSheetId="7">'Daily discharge'!#REF!</definedName>
    <definedName name="bbb" localSheetId="8">'Daily discharge'!#REF!</definedName>
    <definedName name="bbb" localSheetId="6">'Daily discharge'!#REF!</definedName>
    <definedName name="bbb" localSheetId="12">'Daily discharge'!#REF!</definedName>
    <definedName name="bbb" localSheetId="13">'Daily discharge'!#REF!</definedName>
    <definedName name="bbb">'Daily discharge'!#REF!</definedName>
    <definedName name="ccc" localSheetId="7">'Daily discharge'!#REF!</definedName>
    <definedName name="ccc" localSheetId="8">'Daily discharge'!#REF!</definedName>
    <definedName name="ccc" localSheetId="6">'Daily discharge'!#REF!</definedName>
    <definedName name="ccc" localSheetId="12">'Daily discharge'!#REF!</definedName>
    <definedName name="ccc" localSheetId="13">'Daily discharge'!#REF!</definedName>
    <definedName name="ccc">'Daily discharge'!#REF!</definedName>
    <definedName name="Hypochloride_usage_per_day___30.5_m3" localSheetId="7">'Daily discharge'!#REF!</definedName>
    <definedName name="Hypochloride_usage_per_day___30.5_m3" localSheetId="8">'Daily discharge'!#REF!</definedName>
    <definedName name="Hypochloride_usage_per_day___30.5_m3" localSheetId="6">'Daily discharge'!#REF!</definedName>
    <definedName name="Hypochloride_usage_per_day___30.5_m3" localSheetId="12">'Daily discharge'!#REF!</definedName>
    <definedName name="Hypochloride_usage_per_day___30.5_m3" localSheetId="13">'Daily discharge'!#REF!</definedName>
    <definedName name="Hypochloride_usage_per_day___30.5_m3">'Daily discharge'!#REF!</definedName>
    <definedName name="Hypoclorite" localSheetId="7">'Daily discharge'!#REF!</definedName>
    <definedName name="Hypoclorite" localSheetId="8">'Daily discharge'!#REF!</definedName>
    <definedName name="Hypoclorite" localSheetId="6">'Daily discharge'!#REF!</definedName>
    <definedName name="Hypoclorite" localSheetId="12">'Daily discharge'!#REF!</definedName>
    <definedName name="Hypoclorite" localSheetId="13">'Daily discharge'!#REF!</definedName>
    <definedName name="Hypoclorite">'Daily discharge'!#REF!</definedName>
    <definedName name="Jockey_pump_output_per_day__925_m3" localSheetId="7">'Daily discharge'!#REF!</definedName>
    <definedName name="Jockey_pump_output_per_day__925_m3" localSheetId="8">'Daily discharge'!#REF!</definedName>
    <definedName name="Jockey_pump_output_per_day__925_m3" localSheetId="6">'Daily discharge'!#REF!</definedName>
    <definedName name="Jockey_pump_output_per_day__925_m3" localSheetId="12">'Daily discharge'!#REF!</definedName>
    <definedName name="Jockey_pump_output_per_day__925_m3" localSheetId="13">'Daily discharge'!#REF!</definedName>
    <definedName name="Jockey_pump_output_per_day__925_m3">'Daily discharge'!#REF!</definedName>
    <definedName name="s" localSheetId="7">'Daily discharge'!#REF!</definedName>
    <definedName name="s" localSheetId="8">'Daily discharge'!#REF!</definedName>
    <definedName name="s" localSheetId="6">'Daily discharge'!#REF!</definedName>
    <definedName name="s" localSheetId="12">'Daily discharge'!#REF!</definedName>
    <definedName name="s" localSheetId="13">'Daily discharge'!#REF!</definedName>
    <definedName name="s">'Daily discharge'!#REF!</definedName>
    <definedName name="_xlnm.Print_Area" localSheetId="3">'Open-Drain'!$A$1:$EF$29</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I165" i="24" l="1"/>
  <c r="AI167" i="24"/>
  <c r="AI141" i="24"/>
  <c r="AI142" i="24"/>
  <c r="AI143" i="24"/>
  <c r="AI144" i="24"/>
  <c r="AI145" i="24"/>
  <c r="AI146" i="24"/>
  <c r="AI147" i="24"/>
  <c r="AI148" i="24"/>
  <c r="AI149" i="24"/>
  <c r="AI150" i="24"/>
  <c r="AI151" i="24"/>
  <c r="AI152" i="24"/>
  <c r="AI153" i="24"/>
  <c r="AI154" i="24"/>
  <c r="AI155" i="24"/>
  <c r="AI156" i="24"/>
  <c r="AI157" i="24"/>
  <c r="AI158" i="24"/>
  <c r="AI159" i="24"/>
  <c r="AI160" i="24"/>
  <c r="AI161" i="24"/>
  <c r="AI162" i="24"/>
  <c r="AI163" i="24"/>
  <c r="AI164" i="24"/>
  <c r="AI166" i="24"/>
  <c r="AI139" i="24"/>
  <c r="AI140" i="24"/>
  <c r="AH140" i="24"/>
  <c r="B27" i="54" l="1"/>
  <c r="G27" i="54" l="1"/>
  <c r="Q82" i="24" l="1"/>
  <c r="K54" i="46" l="1"/>
  <c r="H54" i="46"/>
  <c r="E54" i="46"/>
  <c r="B54" i="46"/>
  <c r="O69" i="45"/>
  <c r="K69" i="45"/>
  <c r="G69" i="45"/>
  <c r="C70" i="45"/>
  <c r="C162" i="24" l="1"/>
  <c r="D162" i="24"/>
  <c r="E162" i="24"/>
  <c r="F162" i="24"/>
  <c r="G162" i="24"/>
  <c r="H162" i="24"/>
  <c r="I162" i="24"/>
  <c r="J162" i="24"/>
  <c r="K162" i="24"/>
  <c r="L162" i="24"/>
  <c r="M162" i="24"/>
  <c r="N162" i="24"/>
  <c r="O162" i="24"/>
  <c r="P162" i="24"/>
  <c r="Q162" i="24"/>
  <c r="R162" i="24"/>
  <c r="S162" i="24"/>
  <c r="T162" i="24"/>
  <c r="U162" i="24"/>
  <c r="V162" i="24"/>
  <c r="W162" i="24"/>
  <c r="X162" i="24"/>
  <c r="Y162" i="24"/>
  <c r="Z162" i="24"/>
  <c r="AA162" i="24"/>
  <c r="AB162" i="24"/>
  <c r="AC162" i="24"/>
  <c r="AD162" i="24"/>
  <c r="AE162" i="24"/>
  <c r="G8" i="47" l="1"/>
  <c r="G7" i="47"/>
  <c r="G6" i="47"/>
  <c r="G5" i="47"/>
  <c r="G4" i="47"/>
  <c r="G8" i="48"/>
  <c r="G7" i="48"/>
  <c r="G6" i="48"/>
  <c r="G5" i="48"/>
  <c r="G4" i="48"/>
  <c r="Z148" i="24" l="1"/>
  <c r="Z145" i="24"/>
  <c r="X148" i="24"/>
  <c r="X145" i="24"/>
  <c r="F141" i="24"/>
  <c r="F142" i="24"/>
  <c r="F143" i="24"/>
  <c r="F144" i="24"/>
  <c r="G149" i="24" l="1"/>
  <c r="H149" i="24"/>
  <c r="I141" i="24"/>
  <c r="I149" i="24" s="1"/>
  <c r="J141" i="24"/>
  <c r="L149" i="24"/>
  <c r="M141" i="24"/>
  <c r="P149" i="24"/>
  <c r="S149" i="24"/>
  <c r="T149" i="24"/>
  <c r="U141" i="24"/>
  <c r="W149" i="24"/>
  <c r="X141" i="24"/>
  <c r="X149" i="24" s="1"/>
  <c r="Z141" i="24"/>
  <c r="AA149" i="24"/>
  <c r="AB149" i="24"/>
  <c r="AC149" i="24"/>
  <c r="AD149" i="24"/>
  <c r="AE141" i="24"/>
  <c r="E150" i="24"/>
  <c r="H150" i="24"/>
  <c r="I142" i="24"/>
  <c r="I150" i="24" s="1"/>
  <c r="J142" i="24"/>
  <c r="M142" i="24"/>
  <c r="M150" i="24" s="1"/>
  <c r="P150" i="24"/>
  <c r="Q150" i="24"/>
  <c r="S150" i="24"/>
  <c r="T150" i="24"/>
  <c r="U142" i="24"/>
  <c r="U150" i="24" s="1"/>
  <c r="X142" i="24"/>
  <c r="Z142" i="24"/>
  <c r="AA150" i="24"/>
  <c r="AB142" i="24"/>
  <c r="AB150" i="24" s="1"/>
  <c r="AC150" i="24"/>
  <c r="AE142" i="24"/>
  <c r="F151" i="24"/>
  <c r="H151" i="24"/>
  <c r="I143" i="24"/>
  <c r="I151" i="24" s="1"/>
  <c r="J143" i="24"/>
  <c r="J151" i="24" s="1"/>
  <c r="M143" i="24"/>
  <c r="N151" i="24"/>
  <c r="Q151" i="24"/>
  <c r="R151" i="24"/>
  <c r="T151" i="24"/>
  <c r="U143" i="24"/>
  <c r="U151" i="24" s="1"/>
  <c r="V151" i="24"/>
  <c r="X143" i="24"/>
  <c r="Z143" i="24"/>
  <c r="AD151" i="24"/>
  <c r="AE143" i="24"/>
  <c r="AE151" i="24" s="1"/>
  <c r="E152" i="24"/>
  <c r="F152" i="24"/>
  <c r="I144" i="24"/>
  <c r="J144" i="24"/>
  <c r="J152" i="24" s="1"/>
  <c r="K152" i="24"/>
  <c r="M144" i="24"/>
  <c r="M152" i="24" s="1"/>
  <c r="O152" i="24"/>
  <c r="Q152" i="24"/>
  <c r="S152" i="24"/>
  <c r="U144" i="24"/>
  <c r="V152" i="24"/>
  <c r="X144" i="24"/>
  <c r="Z144" i="24"/>
  <c r="AA152" i="24"/>
  <c r="AE144" i="24"/>
  <c r="C152" i="24"/>
  <c r="AL168" i="24"/>
  <c r="AK168" i="24"/>
  <c r="AJ168" i="24"/>
  <c r="AE167" i="24"/>
  <c r="AD167" i="24"/>
  <c r="AC167" i="24"/>
  <c r="AB167" i="24"/>
  <c r="AA167" i="24"/>
  <c r="Z167" i="24"/>
  <c r="Y167" i="24"/>
  <c r="X167" i="24"/>
  <c r="W167" i="24"/>
  <c r="V167" i="24"/>
  <c r="U167" i="24"/>
  <c r="T167" i="24"/>
  <c r="S167" i="24"/>
  <c r="R167" i="24"/>
  <c r="Q167" i="24"/>
  <c r="P167" i="24"/>
  <c r="O167" i="24"/>
  <c r="N167" i="24"/>
  <c r="M167" i="24"/>
  <c r="L167" i="24"/>
  <c r="K167" i="24"/>
  <c r="J167" i="24"/>
  <c r="I167" i="24"/>
  <c r="H167" i="24"/>
  <c r="G167" i="24"/>
  <c r="F167" i="24"/>
  <c r="E167" i="24"/>
  <c r="D167" i="24"/>
  <c r="C167" i="24"/>
  <c r="AL166" i="24"/>
  <c r="AK166" i="24"/>
  <c r="AJ166" i="24"/>
  <c r="AH166" i="24"/>
  <c r="AE165" i="24"/>
  <c r="AD165" i="24"/>
  <c r="AC165" i="24"/>
  <c r="AB165" i="24"/>
  <c r="AA165" i="24"/>
  <c r="Z165" i="24"/>
  <c r="Y165" i="24"/>
  <c r="X165" i="24"/>
  <c r="W165" i="24"/>
  <c r="V165" i="24"/>
  <c r="U165" i="24"/>
  <c r="T165" i="24"/>
  <c r="S165" i="24"/>
  <c r="R165" i="24"/>
  <c r="Q165" i="24"/>
  <c r="P165" i="24"/>
  <c r="O165" i="24"/>
  <c r="N165" i="24"/>
  <c r="M165" i="24"/>
  <c r="L165" i="24"/>
  <c r="K165" i="24"/>
  <c r="J165" i="24"/>
  <c r="I165" i="24"/>
  <c r="H165" i="24"/>
  <c r="G165" i="24"/>
  <c r="F165" i="24"/>
  <c r="E165" i="24"/>
  <c r="D165" i="24"/>
  <c r="C165" i="24"/>
  <c r="AL164" i="24"/>
  <c r="AK164" i="24"/>
  <c r="AJ164" i="24"/>
  <c r="AH164" i="24"/>
  <c r="AL162" i="24"/>
  <c r="AK162" i="24"/>
  <c r="AJ162" i="24"/>
  <c r="AH162" i="24"/>
  <c r="AE161" i="24"/>
  <c r="AD161" i="24"/>
  <c r="AC161" i="24"/>
  <c r="AB161" i="24"/>
  <c r="AA161" i="24"/>
  <c r="Z161" i="24"/>
  <c r="Y161" i="24"/>
  <c r="X161" i="24"/>
  <c r="W161" i="24"/>
  <c r="V161" i="24"/>
  <c r="U161" i="24"/>
  <c r="T161" i="24"/>
  <c r="S161" i="24"/>
  <c r="R161" i="24"/>
  <c r="Q161" i="24"/>
  <c r="P161" i="24"/>
  <c r="O161" i="24"/>
  <c r="N161" i="24"/>
  <c r="M161" i="24"/>
  <c r="L161" i="24"/>
  <c r="K161" i="24"/>
  <c r="J161" i="24"/>
  <c r="I161" i="24"/>
  <c r="H161" i="24"/>
  <c r="G161" i="24"/>
  <c r="F161" i="24"/>
  <c r="E161" i="24"/>
  <c r="D161" i="24"/>
  <c r="C161" i="24"/>
  <c r="AE160" i="24"/>
  <c r="AD160" i="24"/>
  <c r="AC160" i="24"/>
  <c r="AB160" i="24"/>
  <c r="AA160" i="24"/>
  <c r="Z160" i="24"/>
  <c r="Y160" i="24"/>
  <c r="X160" i="24"/>
  <c r="W160" i="24"/>
  <c r="V160" i="24"/>
  <c r="U160" i="24"/>
  <c r="T160" i="24"/>
  <c r="S160" i="24"/>
  <c r="R160" i="24"/>
  <c r="Q160" i="24"/>
  <c r="P160" i="24"/>
  <c r="O160" i="24"/>
  <c r="N160" i="24"/>
  <c r="M160" i="24"/>
  <c r="L160" i="24"/>
  <c r="K160" i="24"/>
  <c r="J160" i="24"/>
  <c r="I160" i="24"/>
  <c r="H160" i="24"/>
  <c r="G160" i="24"/>
  <c r="F160" i="24"/>
  <c r="E160" i="24"/>
  <c r="D160" i="24"/>
  <c r="C160" i="24"/>
  <c r="AL159" i="24"/>
  <c r="AK159" i="24"/>
  <c r="AJ159" i="24"/>
  <c r="AH159" i="24"/>
  <c r="AL158" i="24"/>
  <c r="AK158" i="24"/>
  <c r="AJ158" i="24"/>
  <c r="AH158" i="24"/>
  <c r="AL157" i="24"/>
  <c r="AK157" i="24"/>
  <c r="AJ157" i="24"/>
  <c r="AH157" i="24"/>
  <c r="AL156" i="24"/>
  <c r="AK156" i="24"/>
  <c r="AJ156" i="24"/>
  <c r="AH156" i="24"/>
  <c r="AL155" i="24"/>
  <c r="AK155" i="24"/>
  <c r="AJ155" i="24"/>
  <c r="AH155" i="24"/>
  <c r="AL154" i="24"/>
  <c r="AK154" i="24"/>
  <c r="AJ154" i="24"/>
  <c r="AH154" i="24"/>
  <c r="AD152" i="24"/>
  <c r="T152" i="24"/>
  <c r="P152" i="24"/>
  <c r="N152" i="24"/>
  <c r="L152" i="24"/>
  <c r="I152" i="24"/>
  <c r="H152" i="24"/>
  <c r="AC151" i="24"/>
  <c r="P151" i="24"/>
  <c r="O151" i="24"/>
  <c r="M151" i="24"/>
  <c r="L151" i="24"/>
  <c r="E151" i="24"/>
  <c r="AD150" i="24"/>
  <c r="O150" i="24"/>
  <c r="N150" i="24"/>
  <c r="L150" i="24"/>
  <c r="AE149" i="24"/>
  <c r="Z149" i="24"/>
  <c r="Y149" i="24"/>
  <c r="Q149" i="24"/>
  <c r="O149" i="24"/>
  <c r="N149" i="24"/>
  <c r="M149" i="24"/>
  <c r="E149" i="24"/>
  <c r="AE148" i="24"/>
  <c r="U148" i="24"/>
  <c r="J148" i="24"/>
  <c r="F148" i="24"/>
  <c r="D148" i="24"/>
  <c r="AK148" i="24" s="1"/>
  <c r="AL148" i="24"/>
  <c r="AL147" i="24"/>
  <c r="AK147" i="24"/>
  <c r="AJ147" i="24"/>
  <c r="AH147" i="24"/>
  <c r="AL146" i="24"/>
  <c r="AK146" i="24"/>
  <c r="AJ146" i="24"/>
  <c r="AH146" i="24"/>
  <c r="U145" i="24"/>
  <c r="J145" i="24"/>
  <c r="AL145" i="24"/>
  <c r="F145" i="24"/>
  <c r="D145" i="24"/>
  <c r="AK145" i="24" s="1"/>
  <c r="AE152" i="24"/>
  <c r="AB152" i="24"/>
  <c r="R152" i="24"/>
  <c r="D144" i="24"/>
  <c r="D152" i="24" s="1"/>
  <c r="AB151" i="24"/>
  <c r="AA151" i="24"/>
  <c r="S151" i="24"/>
  <c r="K151" i="24"/>
  <c r="D143" i="24"/>
  <c r="D151" i="24" s="1"/>
  <c r="C151" i="24"/>
  <c r="AE150" i="24"/>
  <c r="Z150" i="24"/>
  <c r="V150" i="24"/>
  <c r="R150" i="24"/>
  <c r="K150" i="24"/>
  <c r="J150" i="24"/>
  <c r="F150" i="24"/>
  <c r="D142" i="24"/>
  <c r="D150" i="24" s="1"/>
  <c r="C150" i="24"/>
  <c r="V149" i="24"/>
  <c r="U149" i="24"/>
  <c r="R149" i="24"/>
  <c r="K149" i="24"/>
  <c r="J149" i="24"/>
  <c r="F149" i="24"/>
  <c r="D141" i="24"/>
  <c r="D149" i="24" s="1"/>
  <c r="AL140" i="24"/>
  <c r="AK140" i="24"/>
  <c r="AJ140" i="24"/>
  <c r="AL139" i="24"/>
  <c r="AK139" i="24"/>
  <c r="AJ139" i="24"/>
  <c r="AH139" i="24"/>
  <c r="AL163" i="24" l="1"/>
  <c r="N153" i="24"/>
  <c r="T153" i="24"/>
  <c r="H153" i="24"/>
  <c r="AJ161" i="24"/>
  <c r="AD153" i="24"/>
  <c r="AK141" i="24"/>
  <c r="L153" i="24"/>
  <c r="P153" i="24"/>
  <c r="AJ160" i="24"/>
  <c r="AK167" i="24"/>
  <c r="I153" i="24"/>
  <c r="O153" i="24"/>
  <c r="E153" i="24"/>
  <c r="M153" i="24"/>
  <c r="Q153" i="24"/>
  <c r="Y150" i="24"/>
  <c r="AL165" i="24"/>
  <c r="AL142" i="24"/>
  <c r="F153" i="24"/>
  <c r="R153" i="24"/>
  <c r="AA153" i="24"/>
  <c r="AC152" i="24"/>
  <c r="AC153" i="24" s="1"/>
  <c r="S153" i="24"/>
  <c r="AB153" i="24"/>
  <c r="U152" i="24"/>
  <c r="U153" i="24" s="1"/>
  <c r="Y152" i="24"/>
  <c r="Y151" i="24"/>
  <c r="W152" i="24"/>
  <c r="W151" i="24"/>
  <c r="AE153" i="24"/>
  <c r="J153" i="24"/>
  <c r="D153" i="24"/>
  <c r="K153" i="24"/>
  <c r="V153" i="24"/>
  <c r="X152" i="24"/>
  <c r="X151" i="24"/>
  <c r="AJ141" i="24"/>
  <c r="AJ142" i="24"/>
  <c r="AH143" i="24"/>
  <c r="AJ145" i="24"/>
  <c r="C149" i="24"/>
  <c r="G150" i="24"/>
  <c r="W150" i="24"/>
  <c r="G151" i="24"/>
  <c r="G152" i="24"/>
  <c r="AK160" i="24"/>
  <c r="AK161" i="24"/>
  <c r="AJ163" i="24"/>
  <c r="AH167" i="24"/>
  <c r="AL167" i="24"/>
  <c r="AH141" i="24"/>
  <c r="AK142" i="24"/>
  <c r="AJ148" i="24"/>
  <c r="X150" i="24"/>
  <c r="AH160" i="24"/>
  <c r="AL160" i="24"/>
  <c r="AH161" i="24"/>
  <c r="AL161" i="24"/>
  <c r="AK163" i="24"/>
  <c r="AJ165" i="24"/>
  <c r="AL141" i="24"/>
  <c r="AH142" i="24"/>
  <c r="AH145" i="24"/>
  <c r="AH163" i="24"/>
  <c r="AK165" i="24"/>
  <c r="AJ167" i="24"/>
  <c r="AH148" i="24"/>
  <c r="AH165" i="24"/>
  <c r="Z108" i="24"/>
  <c r="Z109" i="24" s="1"/>
  <c r="Z110" i="24" s="1"/>
  <c r="Y108" i="24"/>
  <c r="Y109" i="24" s="1"/>
  <c r="Y110" i="24" s="1"/>
  <c r="X108" i="24"/>
  <c r="X109" i="24" s="1"/>
  <c r="X110" i="24" s="1"/>
  <c r="W108" i="24"/>
  <c r="W109" i="24" s="1"/>
  <c r="W110" i="24" s="1"/>
  <c r="X153" i="24" l="1"/>
  <c r="Y153" i="24"/>
  <c r="W153" i="24"/>
  <c r="AL150" i="24"/>
  <c r="AK143" i="24"/>
  <c r="AL149" i="24"/>
  <c r="AH149" i="24"/>
  <c r="AK149" i="24"/>
  <c r="AJ149" i="24"/>
  <c r="C153" i="24"/>
  <c r="Z151" i="24"/>
  <c r="AH151" i="24" s="1"/>
  <c r="G153" i="24"/>
  <c r="AJ150" i="24"/>
  <c r="AK150" i="24"/>
  <c r="AL143" i="24"/>
  <c r="AH150" i="24"/>
  <c r="AJ143" i="24"/>
  <c r="AL144" i="24"/>
  <c r="D133" i="24"/>
  <c r="I21" i="37" l="1"/>
  <c r="G21" i="37"/>
  <c r="I20" i="37"/>
  <c r="G20" i="37"/>
  <c r="I22" i="37"/>
  <c r="G22" i="37"/>
  <c r="AJ151" i="24"/>
  <c r="AL151" i="24"/>
  <c r="AK151" i="24"/>
  <c r="Z152" i="24"/>
  <c r="AK144" i="24"/>
  <c r="AH144" i="24"/>
  <c r="AJ144" i="24"/>
  <c r="I11" i="38"/>
  <c r="G11" i="38"/>
  <c r="AK152" i="24" l="1"/>
  <c r="AJ152" i="24"/>
  <c r="AH152" i="24"/>
  <c r="AL152" i="24"/>
  <c r="Z153" i="24"/>
  <c r="C38" i="54"/>
  <c r="I23" i="37" l="1"/>
  <c r="G23" i="37"/>
  <c r="AH153" i="24"/>
  <c r="AL153" i="24"/>
  <c r="AK153" i="24"/>
  <c r="AJ153" i="24"/>
  <c r="AI122" i="24"/>
  <c r="AI128" i="24"/>
  <c r="AI129" i="24"/>
  <c r="AI130" i="24"/>
  <c r="AI105" i="24"/>
  <c r="C129" i="24" l="1"/>
  <c r="D129" i="24"/>
  <c r="E129" i="24"/>
  <c r="F129" i="24"/>
  <c r="G129" i="24"/>
  <c r="H129" i="24"/>
  <c r="I129" i="24"/>
  <c r="J129" i="24"/>
  <c r="K129" i="24"/>
  <c r="L129" i="24"/>
  <c r="M129" i="24"/>
  <c r="N129" i="24"/>
  <c r="O129" i="24"/>
  <c r="P129" i="24"/>
  <c r="Q129" i="24"/>
  <c r="R129" i="24"/>
  <c r="S129" i="24"/>
  <c r="T129" i="24"/>
  <c r="U129" i="24"/>
  <c r="V129" i="24"/>
  <c r="W129" i="24"/>
  <c r="X129" i="24"/>
  <c r="Y129" i="24"/>
  <c r="Z129" i="24"/>
  <c r="AA129" i="24"/>
  <c r="AB129" i="24"/>
  <c r="AC129" i="24"/>
  <c r="AD129" i="24"/>
  <c r="AE129" i="24"/>
  <c r="AF129" i="24"/>
  <c r="AG129" i="24"/>
  <c r="C126" i="24"/>
  <c r="D126" i="24"/>
  <c r="E126" i="24"/>
  <c r="F126" i="24"/>
  <c r="G126" i="24"/>
  <c r="H126" i="24"/>
  <c r="I126" i="24"/>
  <c r="J126" i="24"/>
  <c r="K126" i="24"/>
  <c r="L126" i="24"/>
  <c r="M126" i="24"/>
  <c r="N126" i="24"/>
  <c r="O126" i="24"/>
  <c r="P126" i="24"/>
  <c r="Q126" i="24"/>
  <c r="R126" i="24"/>
  <c r="S126" i="24"/>
  <c r="T126" i="24"/>
  <c r="U126" i="24"/>
  <c r="V126" i="24"/>
  <c r="W126" i="24"/>
  <c r="X126" i="24"/>
  <c r="Y126" i="24"/>
  <c r="Z126" i="24"/>
  <c r="AA126" i="24"/>
  <c r="AB126" i="24"/>
  <c r="AC126" i="24"/>
  <c r="AD126" i="24"/>
  <c r="AE126" i="24"/>
  <c r="AF126" i="24"/>
  <c r="AG126" i="24"/>
  <c r="C127" i="24"/>
  <c r="D127" i="24"/>
  <c r="E127" i="24"/>
  <c r="F127" i="24"/>
  <c r="G127" i="24"/>
  <c r="H127" i="24"/>
  <c r="I127" i="24"/>
  <c r="J127" i="24"/>
  <c r="K127" i="24"/>
  <c r="L127" i="24"/>
  <c r="M127" i="24"/>
  <c r="N127" i="24"/>
  <c r="O127" i="24"/>
  <c r="P127" i="24"/>
  <c r="Q127" i="24"/>
  <c r="R127" i="24"/>
  <c r="S127" i="24"/>
  <c r="T127" i="24"/>
  <c r="U127" i="24"/>
  <c r="V127" i="24"/>
  <c r="W127" i="24"/>
  <c r="X127" i="24"/>
  <c r="Y127" i="24"/>
  <c r="Z127" i="24"/>
  <c r="AA127" i="24"/>
  <c r="AB127" i="24"/>
  <c r="AC127" i="24"/>
  <c r="AD127" i="24"/>
  <c r="AE127" i="24"/>
  <c r="AF127" i="24"/>
  <c r="AG127" i="24"/>
  <c r="O59" i="45" l="1"/>
  <c r="G58" i="45"/>
  <c r="K58" i="45"/>
  <c r="C58" i="45"/>
  <c r="H43" i="46"/>
  <c r="E43" i="46"/>
  <c r="B43" i="46"/>
  <c r="S109" i="24" l="1"/>
  <c r="R108" i="24"/>
  <c r="R107" i="24"/>
  <c r="I10" i="38" l="1"/>
  <c r="G10" i="38"/>
  <c r="I15" i="37"/>
  <c r="G15" i="37"/>
  <c r="G28" i="54" l="1"/>
  <c r="H28" i="54" s="1"/>
  <c r="G29" i="54"/>
  <c r="H29" i="54"/>
  <c r="G30" i="54"/>
  <c r="H30" i="54" s="1"/>
  <c r="G31" i="54"/>
  <c r="H31" i="54"/>
  <c r="G32" i="54"/>
  <c r="H32" i="54" s="1"/>
  <c r="G33" i="54"/>
  <c r="H33" i="54"/>
  <c r="G34" i="54"/>
  <c r="H34" i="54" s="1"/>
  <c r="F38" i="54"/>
  <c r="E38" i="54"/>
  <c r="B38" i="54"/>
  <c r="G37" i="54"/>
  <c r="H37" i="54" s="1"/>
  <c r="G36" i="54"/>
  <c r="H36" i="54" s="1"/>
  <c r="G35" i="54"/>
  <c r="P50" i="25"/>
  <c r="P52" i="25"/>
  <c r="P51" i="25"/>
  <c r="P49" i="25"/>
  <c r="P48" i="25"/>
  <c r="P47" i="25"/>
  <c r="P46" i="25"/>
  <c r="P45" i="25"/>
  <c r="P44" i="25"/>
  <c r="P43" i="25"/>
  <c r="P42" i="25"/>
  <c r="P41" i="25"/>
  <c r="P40" i="25"/>
  <c r="P39" i="25"/>
  <c r="P38" i="25"/>
  <c r="P37" i="25"/>
  <c r="P36" i="25"/>
  <c r="P35" i="25"/>
  <c r="P34" i="25"/>
  <c r="P33" i="25"/>
  <c r="P32" i="25"/>
  <c r="G38" i="54" l="1"/>
  <c r="H35" i="54"/>
  <c r="H38" i="54" s="1"/>
  <c r="G107" i="24" l="1"/>
  <c r="G108" i="24"/>
  <c r="G109" i="24"/>
  <c r="G110" i="24"/>
  <c r="G111" i="24"/>
  <c r="G114" i="24"/>
  <c r="O115" i="24" l="1"/>
  <c r="D107" i="24"/>
  <c r="F107" i="24"/>
  <c r="G115" i="24"/>
  <c r="J107" i="24"/>
  <c r="K107" i="24"/>
  <c r="N115" i="24"/>
  <c r="S107" i="24"/>
  <c r="U107" i="24"/>
  <c r="V107" i="24"/>
  <c r="AA107" i="24"/>
  <c r="AB107" i="24"/>
  <c r="AB115" i="24" s="1"/>
  <c r="AC107" i="24"/>
  <c r="D108" i="24"/>
  <c r="F108" i="24"/>
  <c r="F116" i="24" s="1"/>
  <c r="G116" i="24"/>
  <c r="J108" i="24"/>
  <c r="J116" i="24" s="1"/>
  <c r="K108" i="24"/>
  <c r="K116" i="24" s="1"/>
  <c r="N116" i="24"/>
  <c r="O116" i="24"/>
  <c r="R116" i="24"/>
  <c r="S108" i="24"/>
  <c r="U108" i="24"/>
  <c r="V108" i="24"/>
  <c r="V116" i="24" s="1"/>
  <c r="Z116" i="24"/>
  <c r="AA108" i="24"/>
  <c r="AB108" i="24"/>
  <c r="AC108" i="24"/>
  <c r="AD116" i="24"/>
  <c r="AE108" i="24"/>
  <c r="D109" i="24"/>
  <c r="F109" i="24"/>
  <c r="F117" i="24" s="1"/>
  <c r="G117" i="24"/>
  <c r="J109" i="24"/>
  <c r="K109" i="24"/>
  <c r="K117" i="24" s="1"/>
  <c r="O117" i="24"/>
  <c r="R109" i="24"/>
  <c r="R117" i="24" s="1"/>
  <c r="S117" i="24"/>
  <c r="U109" i="24"/>
  <c r="U117" i="24" s="1"/>
  <c r="V109" i="24"/>
  <c r="W117" i="24"/>
  <c r="X117" i="24"/>
  <c r="Y117" i="24"/>
  <c r="Z117" i="24"/>
  <c r="AA109" i="24"/>
  <c r="AA117" i="24" s="1"/>
  <c r="AB109" i="24"/>
  <c r="AC109" i="24"/>
  <c r="AC117" i="24" s="1"/>
  <c r="AD117" i="24"/>
  <c r="AE109" i="24"/>
  <c r="AE117" i="24" s="1"/>
  <c r="D110" i="24"/>
  <c r="D118" i="24" s="1"/>
  <c r="F110" i="24"/>
  <c r="J110" i="24"/>
  <c r="K110" i="24"/>
  <c r="N118" i="24"/>
  <c r="R110" i="24"/>
  <c r="S110" i="24"/>
  <c r="U110" i="24"/>
  <c r="V110" i="24"/>
  <c r="V118" i="24" s="1"/>
  <c r="Y118" i="24"/>
  <c r="Z118" i="24"/>
  <c r="AA110" i="24"/>
  <c r="AB110" i="24"/>
  <c r="AC110" i="24"/>
  <c r="AC118" i="24" s="1"/>
  <c r="AE110" i="24"/>
  <c r="C110" i="24"/>
  <c r="C108" i="24"/>
  <c r="C107" i="24"/>
  <c r="C109" i="24"/>
  <c r="AL134" i="24"/>
  <c r="AK134" i="24"/>
  <c r="AJ134" i="24"/>
  <c r="AG133" i="24"/>
  <c r="AF133" i="24"/>
  <c r="AE133" i="24"/>
  <c r="AD133" i="24"/>
  <c r="AC133" i="24"/>
  <c r="AB133" i="24"/>
  <c r="AA133" i="24"/>
  <c r="Z133" i="24"/>
  <c r="Y133" i="24"/>
  <c r="X133" i="24"/>
  <c r="W133" i="24"/>
  <c r="V133" i="24"/>
  <c r="U133" i="24"/>
  <c r="T133" i="24"/>
  <c r="S133" i="24"/>
  <c r="R133" i="24"/>
  <c r="Q133" i="24"/>
  <c r="P133" i="24"/>
  <c r="O133" i="24"/>
  <c r="N133" i="24"/>
  <c r="M133" i="24"/>
  <c r="L133" i="24"/>
  <c r="K133" i="24"/>
  <c r="J133" i="24"/>
  <c r="I133" i="24"/>
  <c r="H133" i="24"/>
  <c r="G133" i="24"/>
  <c r="F133" i="24"/>
  <c r="E133" i="24"/>
  <c r="C133" i="24"/>
  <c r="AL132" i="24"/>
  <c r="AK132" i="24"/>
  <c r="AJ132" i="24"/>
  <c r="AH132" i="24"/>
  <c r="AI132" i="24" s="1"/>
  <c r="AG131" i="24"/>
  <c r="AF131" i="24"/>
  <c r="AE131" i="24"/>
  <c r="AD131" i="24"/>
  <c r="AC131" i="24"/>
  <c r="AB131" i="24"/>
  <c r="AA131" i="24"/>
  <c r="Z131" i="24"/>
  <c r="Y131" i="24"/>
  <c r="X131" i="24"/>
  <c r="W131" i="24"/>
  <c r="V131" i="24"/>
  <c r="U131" i="24"/>
  <c r="T131" i="24"/>
  <c r="S131" i="24"/>
  <c r="R131" i="24"/>
  <c r="Q131" i="24"/>
  <c r="P131" i="24"/>
  <c r="O131" i="24"/>
  <c r="N131" i="24"/>
  <c r="M131" i="24"/>
  <c r="L131" i="24"/>
  <c r="K131" i="24"/>
  <c r="J131" i="24"/>
  <c r="I131" i="24"/>
  <c r="H131" i="24"/>
  <c r="G131" i="24"/>
  <c r="F131" i="24"/>
  <c r="E131" i="24"/>
  <c r="D131" i="24"/>
  <c r="C131" i="24"/>
  <c r="AL130" i="24"/>
  <c r="AK130" i="24"/>
  <c r="AJ130" i="24"/>
  <c r="AH130" i="24"/>
  <c r="AL128" i="24"/>
  <c r="AK128" i="24"/>
  <c r="AJ128" i="24"/>
  <c r="AH128" i="24"/>
  <c r="AL125" i="24"/>
  <c r="AK125" i="24"/>
  <c r="AJ125" i="24"/>
  <c r="AH125" i="24"/>
  <c r="AL124" i="24"/>
  <c r="AK124" i="24"/>
  <c r="AJ124" i="24"/>
  <c r="AH124" i="24"/>
  <c r="AL123" i="24"/>
  <c r="AK123" i="24"/>
  <c r="AJ123" i="24"/>
  <c r="AH123" i="24"/>
  <c r="AL122" i="24"/>
  <c r="AK122" i="24"/>
  <c r="AJ122" i="24"/>
  <c r="AH122" i="24"/>
  <c r="AL121" i="24"/>
  <c r="AK121" i="24"/>
  <c r="AJ121" i="24"/>
  <c r="AH121" i="24"/>
  <c r="AI121" i="24" s="1"/>
  <c r="AL120" i="24"/>
  <c r="AK120" i="24"/>
  <c r="AJ120" i="24"/>
  <c r="AH120" i="24"/>
  <c r="AI120" i="24" s="1"/>
  <c r="T115" i="24"/>
  <c r="L115" i="24"/>
  <c r="AG114" i="24"/>
  <c r="AE114" i="24"/>
  <c r="AC114" i="24"/>
  <c r="AB118" i="24"/>
  <c r="AA114" i="24"/>
  <c r="V114" i="24"/>
  <c r="U114" i="24"/>
  <c r="T118" i="24"/>
  <c r="S114" i="24"/>
  <c r="R114" i="24"/>
  <c r="K114" i="24"/>
  <c r="J114" i="24"/>
  <c r="F114" i="24"/>
  <c r="D114" i="24"/>
  <c r="C114" i="24"/>
  <c r="AL113" i="24"/>
  <c r="AK113" i="24"/>
  <c r="AJ113" i="24"/>
  <c r="AH113" i="24"/>
  <c r="AI113" i="24" s="1"/>
  <c r="AL112" i="24"/>
  <c r="AK112" i="24"/>
  <c r="AJ112" i="24"/>
  <c r="AH112" i="24"/>
  <c r="AI112" i="24" s="1"/>
  <c r="AG111" i="24"/>
  <c r="Y115" i="24"/>
  <c r="V111" i="24"/>
  <c r="U111" i="24"/>
  <c r="S111" i="24"/>
  <c r="R111" i="24"/>
  <c r="R115" i="24" s="1"/>
  <c r="K111" i="24"/>
  <c r="J111" i="24"/>
  <c r="F111" i="24"/>
  <c r="D111" i="24"/>
  <c r="AK111" i="24" s="1"/>
  <c r="C111" i="24"/>
  <c r="AG110" i="24"/>
  <c r="X118" i="24"/>
  <c r="Q118" i="24"/>
  <c r="P118" i="24"/>
  <c r="M118" i="24"/>
  <c r="L118" i="24"/>
  <c r="J118" i="24"/>
  <c r="I118" i="24"/>
  <c r="H118" i="24"/>
  <c r="F118" i="24"/>
  <c r="E118" i="24"/>
  <c r="AG109" i="24"/>
  <c r="AG117" i="24" s="1"/>
  <c r="AF117" i="24"/>
  <c r="AB117" i="24"/>
  <c r="V117" i="24"/>
  <c r="T117" i="24"/>
  <c r="Q117" i="24"/>
  <c r="P117" i="24"/>
  <c r="N117" i="24"/>
  <c r="M117" i="24"/>
  <c r="L117" i="24"/>
  <c r="J117" i="24"/>
  <c r="I117" i="24"/>
  <c r="H117" i="24"/>
  <c r="E117" i="24"/>
  <c r="D117" i="24"/>
  <c r="AG108" i="24"/>
  <c r="AG116" i="24" s="1"/>
  <c r="AF116" i="24"/>
  <c r="AE116" i="24"/>
  <c r="AC116" i="24"/>
  <c r="AB116" i="24"/>
  <c r="AA116" i="24"/>
  <c r="Y116" i="24"/>
  <c r="X116" i="24"/>
  <c r="W116" i="24"/>
  <c r="U116" i="24"/>
  <c r="T116" i="24"/>
  <c r="S116" i="24"/>
  <c r="Q116" i="24"/>
  <c r="P116" i="24"/>
  <c r="M116" i="24"/>
  <c r="L116" i="24"/>
  <c r="I116" i="24"/>
  <c r="H116" i="24"/>
  <c r="E116" i="24"/>
  <c r="D116" i="24"/>
  <c r="AG107" i="24"/>
  <c r="AF115" i="24"/>
  <c r="AD115" i="24"/>
  <c r="AC115" i="24"/>
  <c r="X115" i="24"/>
  <c r="Q115" i="24"/>
  <c r="P115" i="24"/>
  <c r="M115" i="24"/>
  <c r="J115" i="24"/>
  <c r="I115" i="24"/>
  <c r="H115" i="24"/>
  <c r="F115" i="24"/>
  <c r="E115" i="24"/>
  <c r="AL106" i="24"/>
  <c r="AK106" i="24"/>
  <c r="AJ106" i="24"/>
  <c r="AH106" i="24"/>
  <c r="AI106" i="24" s="1"/>
  <c r="AL105" i="24"/>
  <c r="AK105" i="24"/>
  <c r="AJ105" i="24"/>
  <c r="AH105" i="24"/>
  <c r="AI123" i="24" l="1"/>
  <c r="AI124" i="24"/>
  <c r="AI125" i="24"/>
  <c r="I119" i="24"/>
  <c r="Q119" i="24"/>
  <c r="E119" i="24"/>
  <c r="L119" i="24"/>
  <c r="N119" i="24"/>
  <c r="F119" i="24"/>
  <c r="M119" i="24"/>
  <c r="T119" i="24"/>
  <c r="J119" i="24"/>
  <c r="H119" i="24"/>
  <c r="P119" i="24"/>
  <c r="AC119" i="24"/>
  <c r="AB119" i="24"/>
  <c r="Y119" i="24"/>
  <c r="X119" i="24"/>
  <c r="U115" i="24"/>
  <c r="U118" i="24"/>
  <c r="AD118" i="24"/>
  <c r="AD119" i="24" s="1"/>
  <c r="R118" i="24"/>
  <c r="R119" i="24" s="1"/>
  <c r="Z115" i="24"/>
  <c r="Z119" i="24" s="1"/>
  <c r="V115" i="24"/>
  <c r="V119" i="24" s="1"/>
  <c r="AF118" i="24"/>
  <c r="AF119" i="24" s="1"/>
  <c r="AL114" i="24"/>
  <c r="AG118" i="24"/>
  <c r="D115" i="24"/>
  <c r="D119" i="24" s="1"/>
  <c r="AG115" i="24"/>
  <c r="AJ111" i="24"/>
  <c r="K115" i="24"/>
  <c r="AE115" i="24"/>
  <c r="AA115" i="24"/>
  <c r="W115" i="24"/>
  <c r="W119" i="24" s="1"/>
  <c r="S115" i="24"/>
  <c r="G118" i="24"/>
  <c r="G119" i="24" s="1"/>
  <c r="K118" i="24"/>
  <c r="O118" i="24"/>
  <c r="O119" i="24" s="1"/>
  <c r="S118" i="24"/>
  <c r="W118" i="24"/>
  <c r="AA118" i="24"/>
  <c r="AE118" i="24"/>
  <c r="AK129" i="24"/>
  <c r="AJ126" i="24"/>
  <c r="AJ107" i="24"/>
  <c r="AJ110" i="24"/>
  <c r="AJ109" i="24"/>
  <c r="AK126" i="24"/>
  <c r="AK133" i="24"/>
  <c r="AJ108" i="24"/>
  <c r="C115" i="24"/>
  <c r="AJ127" i="24"/>
  <c r="AL129" i="24"/>
  <c r="AL131" i="24"/>
  <c r="C116" i="24"/>
  <c r="C117" i="24"/>
  <c r="C118" i="24"/>
  <c r="AK127" i="24"/>
  <c r="AJ129" i="24"/>
  <c r="AH133" i="24"/>
  <c r="AI133" i="24" s="1"/>
  <c r="AL133" i="24"/>
  <c r="AH107" i="24"/>
  <c r="AI107" i="24" s="1"/>
  <c r="AL107" i="24"/>
  <c r="AH108" i="24"/>
  <c r="AI108" i="24" s="1"/>
  <c r="AL108" i="24"/>
  <c r="AH109" i="24"/>
  <c r="AI109" i="24" s="1"/>
  <c r="AL109" i="24"/>
  <c r="AH110" i="24"/>
  <c r="AI110" i="24" s="1"/>
  <c r="AL110" i="24"/>
  <c r="AH111" i="24"/>
  <c r="AI111" i="24" s="1"/>
  <c r="AL111" i="24"/>
  <c r="AJ114" i="24"/>
  <c r="AH126" i="24"/>
  <c r="AL126" i="24"/>
  <c r="AH127" i="24"/>
  <c r="AL127" i="24"/>
  <c r="AJ131" i="24"/>
  <c r="AK107" i="24"/>
  <c r="AK108" i="24"/>
  <c r="AK109" i="24"/>
  <c r="AK110" i="24"/>
  <c r="AK114" i="24"/>
  <c r="AH129" i="24"/>
  <c r="AK131" i="24"/>
  <c r="AJ133" i="24"/>
  <c r="AH114" i="24"/>
  <c r="AI114" i="24" s="1"/>
  <c r="AH131" i="24"/>
  <c r="AI131" i="24" s="1"/>
  <c r="AI126" i="24" l="1"/>
  <c r="AI127" i="24"/>
  <c r="K119" i="24"/>
  <c r="AG119" i="24"/>
  <c r="C119" i="24"/>
  <c r="S119" i="24"/>
  <c r="AE119" i="24"/>
  <c r="AA119" i="24"/>
  <c r="AL115" i="24"/>
  <c r="U119" i="24"/>
  <c r="AK115" i="24"/>
  <c r="AH115" i="24"/>
  <c r="G16" i="37" s="1"/>
  <c r="I16" i="37" s="1"/>
  <c r="AJ115" i="24"/>
  <c r="AL118" i="24"/>
  <c r="AH118" i="24"/>
  <c r="AK118" i="24"/>
  <c r="AJ118" i="24"/>
  <c r="AL117" i="24"/>
  <c r="AH117" i="24"/>
  <c r="AK117" i="24"/>
  <c r="AJ117" i="24"/>
  <c r="AL116" i="24"/>
  <c r="AH116" i="24"/>
  <c r="AK116" i="24"/>
  <c r="AJ116" i="24"/>
  <c r="AL119" i="24" l="1"/>
  <c r="AK119" i="24"/>
  <c r="AJ119" i="24"/>
  <c r="AI116" i="24"/>
  <c r="G18" i="37"/>
  <c r="I18" i="37" s="1"/>
  <c r="AI118" i="24"/>
  <c r="G19" i="37"/>
  <c r="I19" i="37" s="1"/>
  <c r="AI117" i="24"/>
  <c r="G17" i="37"/>
  <c r="I17" i="37" s="1"/>
  <c r="AI115" i="24"/>
  <c r="AH119" i="24"/>
  <c r="AI119" i="24" s="1"/>
  <c r="G16" i="54"/>
  <c r="H16" i="54" s="1"/>
  <c r="G17" i="54"/>
  <c r="H17" i="54"/>
  <c r="B19" i="54"/>
  <c r="G18" i="54"/>
  <c r="H18" i="54" s="1"/>
  <c r="F19" i="54"/>
  <c r="AC74" i="24"/>
  <c r="H19" i="54" l="1"/>
  <c r="G19" i="54"/>
  <c r="E19" i="54"/>
  <c r="K38" i="45" l="1"/>
  <c r="H32" i="46"/>
  <c r="H21" i="46"/>
  <c r="K32" i="46"/>
  <c r="E32" i="46"/>
  <c r="B32" i="46"/>
  <c r="G38" i="45"/>
  <c r="O48" i="45"/>
  <c r="C40" i="45"/>
  <c r="AH72" i="24" l="1"/>
  <c r="AL72" i="24"/>
  <c r="AK72" i="24"/>
  <c r="AJ72" i="24"/>
  <c r="AG99" i="24"/>
  <c r="AF99" i="24"/>
  <c r="AE99" i="24"/>
  <c r="AD99" i="24"/>
  <c r="AC99" i="24"/>
  <c r="AB99" i="24"/>
  <c r="AA99" i="24"/>
  <c r="Z99" i="24"/>
  <c r="Y99" i="24"/>
  <c r="X99" i="24"/>
  <c r="W99" i="24"/>
  <c r="V99" i="24"/>
  <c r="U99" i="24"/>
  <c r="T99" i="24"/>
  <c r="S99" i="24"/>
  <c r="R99" i="24"/>
  <c r="Q99" i="24"/>
  <c r="P99" i="24"/>
  <c r="O99" i="24"/>
  <c r="N99" i="24"/>
  <c r="M99" i="24"/>
  <c r="L99" i="24"/>
  <c r="K99" i="24"/>
  <c r="J99" i="24"/>
  <c r="I99" i="24"/>
  <c r="H99" i="24"/>
  <c r="G99" i="24"/>
  <c r="F99" i="24"/>
  <c r="E99" i="24"/>
  <c r="D99" i="24"/>
  <c r="C99" i="24"/>
  <c r="C92" i="24" l="1"/>
  <c r="AG93" i="24"/>
  <c r="AF93" i="24"/>
  <c r="AE93" i="24"/>
  <c r="AD93" i="24"/>
  <c r="AC93" i="24"/>
  <c r="AB93" i="24"/>
  <c r="AA93" i="24"/>
  <c r="Z93" i="24"/>
  <c r="Y93" i="24"/>
  <c r="X93" i="24"/>
  <c r="W93" i="24"/>
  <c r="V93" i="24"/>
  <c r="U93" i="24"/>
  <c r="T93" i="24"/>
  <c r="S93" i="24"/>
  <c r="R93" i="24"/>
  <c r="Q93" i="24"/>
  <c r="P93" i="24"/>
  <c r="O93" i="24"/>
  <c r="N93" i="24"/>
  <c r="M93" i="24"/>
  <c r="L93" i="24"/>
  <c r="K93" i="24"/>
  <c r="J93" i="24"/>
  <c r="I93" i="24"/>
  <c r="H93" i="24"/>
  <c r="G93" i="24"/>
  <c r="F93" i="24"/>
  <c r="E93" i="24"/>
  <c r="D93" i="24"/>
  <c r="C93" i="24"/>
  <c r="AG92" i="24"/>
  <c r="AF92" i="24"/>
  <c r="AE92" i="24"/>
  <c r="AD92" i="24"/>
  <c r="AC92" i="24"/>
  <c r="AB92" i="24"/>
  <c r="AA92" i="24"/>
  <c r="Z92" i="24"/>
  <c r="Y92" i="24"/>
  <c r="X92" i="24"/>
  <c r="W92" i="24"/>
  <c r="V92" i="24"/>
  <c r="U92" i="24"/>
  <c r="T92" i="24"/>
  <c r="S92" i="24"/>
  <c r="R92" i="24"/>
  <c r="Q92" i="24"/>
  <c r="P92" i="24"/>
  <c r="O92" i="24"/>
  <c r="N92" i="24"/>
  <c r="M92" i="24"/>
  <c r="L92" i="24"/>
  <c r="K92" i="24"/>
  <c r="J92" i="24"/>
  <c r="I92" i="24"/>
  <c r="H92" i="24"/>
  <c r="G92" i="24"/>
  <c r="F92" i="24"/>
  <c r="E92" i="24"/>
  <c r="D92" i="24"/>
  <c r="C59" i="24" l="1"/>
  <c r="D59" i="24"/>
  <c r="D60" i="24"/>
  <c r="D95" i="24"/>
  <c r="E95" i="24"/>
  <c r="F95" i="24"/>
  <c r="G95" i="24"/>
  <c r="H95" i="24"/>
  <c r="I95" i="24"/>
  <c r="J95" i="24"/>
  <c r="K95" i="24"/>
  <c r="L95" i="24"/>
  <c r="M95" i="24"/>
  <c r="N95" i="24"/>
  <c r="O95" i="24"/>
  <c r="P95" i="24"/>
  <c r="Q95" i="24"/>
  <c r="R95" i="24"/>
  <c r="S95" i="24"/>
  <c r="T95" i="24"/>
  <c r="U95" i="24"/>
  <c r="V95" i="24"/>
  <c r="W95" i="24"/>
  <c r="X95" i="24"/>
  <c r="Y95" i="24"/>
  <c r="Z95" i="24"/>
  <c r="AA95" i="24"/>
  <c r="AB95" i="24"/>
  <c r="AC95" i="24"/>
  <c r="AD95" i="24"/>
  <c r="AE95" i="24"/>
  <c r="AF95" i="24"/>
  <c r="AG95" i="24"/>
  <c r="C95" i="24"/>
  <c r="AH90" i="24" l="1"/>
  <c r="AJ90" i="24"/>
  <c r="AK90" i="24"/>
  <c r="AL90" i="24"/>
  <c r="AH91" i="24"/>
  <c r="AJ91" i="24"/>
  <c r="AK91" i="24"/>
  <c r="AL91" i="24"/>
  <c r="AG97" i="24" l="1"/>
  <c r="AG81" i="24"/>
  <c r="AG78" i="24"/>
  <c r="AG77" i="24"/>
  <c r="AG76" i="24"/>
  <c r="AG84" i="24" s="1"/>
  <c r="AG75" i="24"/>
  <c r="AG83" i="24" s="1"/>
  <c r="AG74" i="24"/>
  <c r="AG82" i="24" s="1"/>
  <c r="AL100" i="24"/>
  <c r="AK100" i="24"/>
  <c r="AJ100" i="24"/>
  <c r="AL98" i="24"/>
  <c r="AK98" i="24"/>
  <c r="AJ98" i="24"/>
  <c r="AH98" i="24"/>
  <c r="AF97" i="24"/>
  <c r="AE97" i="24"/>
  <c r="AD97" i="24"/>
  <c r="AC97" i="24"/>
  <c r="AB97" i="24"/>
  <c r="AA97" i="24"/>
  <c r="Z97" i="24"/>
  <c r="Y97" i="24"/>
  <c r="X97" i="24"/>
  <c r="W97" i="24"/>
  <c r="V97" i="24"/>
  <c r="U97" i="24"/>
  <c r="T97" i="24"/>
  <c r="S97" i="24"/>
  <c r="R97" i="24"/>
  <c r="Q97" i="24"/>
  <c r="P97" i="24"/>
  <c r="O97" i="24"/>
  <c r="N97" i="24"/>
  <c r="M97" i="24"/>
  <c r="L97" i="24"/>
  <c r="K97" i="24"/>
  <c r="J97" i="24"/>
  <c r="I97" i="24"/>
  <c r="H97" i="24"/>
  <c r="G97" i="24"/>
  <c r="F97" i="24"/>
  <c r="E97" i="24"/>
  <c r="D97" i="24"/>
  <c r="C97" i="24"/>
  <c r="AL96" i="24"/>
  <c r="AK96" i="24"/>
  <c r="AJ96" i="24"/>
  <c r="AH96" i="24"/>
  <c r="AL94" i="24"/>
  <c r="AK94" i="24"/>
  <c r="AJ94" i="24"/>
  <c r="AH94" i="24"/>
  <c r="AL89" i="24"/>
  <c r="AK89" i="24"/>
  <c r="AJ89" i="24"/>
  <c r="AH89" i="24"/>
  <c r="AL88" i="24"/>
  <c r="AK88" i="24"/>
  <c r="AJ88" i="24"/>
  <c r="AH88" i="24"/>
  <c r="AL87" i="24"/>
  <c r="AK87" i="24"/>
  <c r="AJ87" i="24"/>
  <c r="AH87" i="24"/>
  <c r="AL86" i="24"/>
  <c r="AK86" i="24"/>
  <c r="AJ86" i="24"/>
  <c r="AH86" i="24"/>
  <c r="AF81" i="24"/>
  <c r="AE81" i="24"/>
  <c r="AD81" i="24"/>
  <c r="AC81" i="24"/>
  <c r="AB81" i="24"/>
  <c r="AA81" i="24"/>
  <c r="Z81" i="24"/>
  <c r="Y81" i="24"/>
  <c r="X81" i="24"/>
  <c r="W81" i="24"/>
  <c r="V81" i="24"/>
  <c r="U81" i="24"/>
  <c r="T81" i="24"/>
  <c r="S81" i="24"/>
  <c r="R81" i="24"/>
  <c r="Q81" i="24"/>
  <c r="P81" i="24"/>
  <c r="O81" i="24"/>
  <c r="N81" i="24"/>
  <c r="M81" i="24"/>
  <c r="L81" i="24"/>
  <c r="K81" i="24"/>
  <c r="J81" i="24"/>
  <c r="I81" i="24"/>
  <c r="H81" i="24"/>
  <c r="G81" i="24"/>
  <c r="F81" i="24"/>
  <c r="E81" i="24"/>
  <c r="D81" i="24"/>
  <c r="C81" i="24"/>
  <c r="AL80" i="24"/>
  <c r="AK80" i="24"/>
  <c r="AJ80" i="24"/>
  <c r="AH80" i="24"/>
  <c r="AL79" i="24"/>
  <c r="AK79" i="24"/>
  <c r="AJ79" i="24"/>
  <c r="AH79" i="24"/>
  <c r="AF78" i="24"/>
  <c r="AE78" i="24"/>
  <c r="AD78" i="24"/>
  <c r="AC78" i="24"/>
  <c r="AB78" i="24"/>
  <c r="AA78" i="24"/>
  <c r="Z78" i="24"/>
  <c r="Y78" i="24"/>
  <c r="X78" i="24"/>
  <c r="W78" i="24"/>
  <c r="V78" i="24"/>
  <c r="U78" i="24"/>
  <c r="T78" i="24"/>
  <c r="S78" i="24"/>
  <c r="R78" i="24"/>
  <c r="Q78" i="24"/>
  <c r="P78" i="24"/>
  <c r="O78" i="24"/>
  <c r="N78" i="24"/>
  <c r="M78" i="24"/>
  <c r="L78" i="24"/>
  <c r="K78" i="24"/>
  <c r="J78" i="24"/>
  <c r="I78" i="24"/>
  <c r="H78" i="24"/>
  <c r="G78" i="24"/>
  <c r="F78" i="24"/>
  <c r="E78" i="24"/>
  <c r="D78" i="24"/>
  <c r="C78" i="24"/>
  <c r="AF77" i="24"/>
  <c r="AF85" i="24" s="1"/>
  <c r="AE77" i="24"/>
  <c r="AE85" i="24" s="1"/>
  <c r="AD77" i="24"/>
  <c r="AD85" i="24" s="1"/>
  <c r="AC77" i="24"/>
  <c r="AC85" i="24" s="1"/>
  <c r="AB77" i="24"/>
  <c r="AB85" i="24" s="1"/>
  <c r="AA77" i="24"/>
  <c r="AA85" i="24" s="1"/>
  <c r="Z77" i="24"/>
  <c r="Z85" i="24" s="1"/>
  <c r="Y77" i="24"/>
  <c r="Y85" i="24" s="1"/>
  <c r="X77" i="24"/>
  <c r="X85" i="24" s="1"/>
  <c r="W77" i="24"/>
  <c r="W85" i="24" s="1"/>
  <c r="V77" i="24"/>
  <c r="U77" i="24"/>
  <c r="U85" i="24" s="1"/>
  <c r="T77" i="24"/>
  <c r="T85" i="24" s="1"/>
  <c r="S77" i="24"/>
  <c r="S85" i="24" s="1"/>
  <c r="R77" i="24"/>
  <c r="R85" i="24" s="1"/>
  <c r="Q77" i="24"/>
  <c r="Q85" i="24" s="1"/>
  <c r="P77" i="24"/>
  <c r="P85" i="24" s="1"/>
  <c r="O77" i="24"/>
  <c r="O85" i="24" s="1"/>
  <c r="N77" i="24"/>
  <c r="N85" i="24" s="1"/>
  <c r="M77" i="24"/>
  <c r="M85" i="24" s="1"/>
  <c r="L77" i="24"/>
  <c r="L85" i="24" s="1"/>
  <c r="K77" i="24"/>
  <c r="K85" i="24" s="1"/>
  <c r="J77" i="24"/>
  <c r="J85" i="24" s="1"/>
  <c r="I77" i="24"/>
  <c r="I85" i="24" s="1"/>
  <c r="H77" i="24"/>
  <c r="H85" i="24" s="1"/>
  <c r="G77" i="24"/>
  <c r="G85" i="24" s="1"/>
  <c r="F77" i="24"/>
  <c r="F85" i="24" s="1"/>
  <c r="E77" i="24"/>
  <c r="E85" i="24" s="1"/>
  <c r="D77" i="24"/>
  <c r="D85" i="24" s="1"/>
  <c r="C77" i="24"/>
  <c r="AF76" i="24"/>
  <c r="AF84" i="24" s="1"/>
  <c r="AE76" i="24"/>
  <c r="AE84" i="24" s="1"/>
  <c r="AD76" i="24"/>
  <c r="AD84" i="24" s="1"/>
  <c r="AC76" i="24"/>
  <c r="AC84" i="24" s="1"/>
  <c r="AB76" i="24"/>
  <c r="AB84" i="24" s="1"/>
  <c r="AA76" i="24"/>
  <c r="AA84" i="24" s="1"/>
  <c r="Z76" i="24"/>
  <c r="Z84" i="24" s="1"/>
  <c r="Y76" i="24"/>
  <c r="Y84" i="24" s="1"/>
  <c r="X76" i="24"/>
  <c r="X84" i="24" s="1"/>
  <c r="W76" i="24"/>
  <c r="W84" i="24" s="1"/>
  <c r="V76" i="24"/>
  <c r="V84" i="24" s="1"/>
  <c r="U76" i="24"/>
  <c r="U84" i="24" s="1"/>
  <c r="T76" i="24"/>
  <c r="T84" i="24" s="1"/>
  <c r="S76" i="24"/>
  <c r="S84" i="24" s="1"/>
  <c r="R76" i="24"/>
  <c r="R84" i="24" s="1"/>
  <c r="Q76" i="24"/>
  <c r="Q84" i="24" s="1"/>
  <c r="P76" i="24"/>
  <c r="P84" i="24" s="1"/>
  <c r="O76" i="24"/>
  <c r="O84" i="24" s="1"/>
  <c r="N76" i="24"/>
  <c r="N84" i="24" s="1"/>
  <c r="M76" i="24"/>
  <c r="M84" i="24" s="1"/>
  <c r="L76" i="24"/>
  <c r="L84" i="24" s="1"/>
  <c r="K76" i="24"/>
  <c r="K84" i="24" s="1"/>
  <c r="J76" i="24"/>
  <c r="J84" i="24" s="1"/>
  <c r="I76" i="24"/>
  <c r="I84" i="24" s="1"/>
  <c r="H76" i="24"/>
  <c r="H84" i="24" s="1"/>
  <c r="G76" i="24"/>
  <c r="G84" i="24" s="1"/>
  <c r="F76" i="24"/>
  <c r="F84" i="24" s="1"/>
  <c r="E76" i="24"/>
  <c r="E84" i="24" s="1"/>
  <c r="D76" i="24"/>
  <c r="C76" i="24"/>
  <c r="AF75" i="24"/>
  <c r="AF83" i="24" s="1"/>
  <c r="AE75" i="24"/>
  <c r="AE83" i="24" s="1"/>
  <c r="AD75" i="24"/>
  <c r="AD83" i="24" s="1"/>
  <c r="AC75" i="24"/>
  <c r="AC83" i="24" s="1"/>
  <c r="AB75" i="24"/>
  <c r="AB83" i="24" s="1"/>
  <c r="AA75" i="24"/>
  <c r="AA83" i="24" s="1"/>
  <c r="Z75" i="24"/>
  <c r="Z83" i="24" s="1"/>
  <c r="Y75" i="24"/>
  <c r="Y83" i="24" s="1"/>
  <c r="X75" i="24"/>
  <c r="X83" i="24" s="1"/>
  <c r="W75" i="24"/>
  <c r="W83" i="24" s="1"/>
  <c r="V75" i="24"/>
  <c r="V83" i="24" s="1"/>
  <c r="U75" i="24"/>
  <c r="U83" i="24" s="1"/>
  <c r="T75" i="24"/>
  <c r="T83" i="24" s="1"/>
  <c r="S75" i="24"/>
  <c r="S83" i="24" s="1"/>
  <c r="R75" i="24"/>
  <c r="R83" i="24" s="1"/>
  <c r="Q75" i="24"/>
  <c r="Q83" i="24" s="1"/>
  <c r="P75" i="24"/>
  <c r="P83" i="24" s="1"/>
  <c r="O75" i="24"/>
  <c r="O83" i="24" s="1"/>
  <c r="N75" i="24"/>
  <c r="N83" i="24" s="1"/>
  <c r="M75" i="24"/>
  <c r="M83" i="24" s="1"/>
  <c r="L75" i="24"/>
  <c r="L83" i="24" s="1"/>
  <c r="K75" i="24"/>
  <c r="K83" i="24" s="1"/>
  <c r="J75" i="24"/>
  <c r="J83" i="24" s="1"/>
  <c r="I75" i="24"/>
  <c r="I83" i="24" s="1"/>
  <c r="H75" i="24"/>
  <c r="H83" i="24" s="1"/>
  <c r="G75" i="24"/>
  <c r="G83" i="24" s="1"/>
  <c r="F75" i="24"/>
  <c r="F83" i="24" s="1"/>
  <c r="E75" i="24"/>
  <c r="E83" i="24" s="1"/>
  <c r="D75" i="24"/>
  <c r="D83" i="24" s="1"/>
  <c r="C75" i="24"/>
  <c r="AF74" i="24"/>
  <c r="AF82" i="24" s="1"/>
  <c r="AE74" i="24"/>
  <c r="AE82" i="24" s="1"/>
  <c r="AD74" i="24"/>
  <c r="AD82" i="24" s="1"/>
  <c r="AC82" i="24"/>
  <c r="AB74" i="24"/>
  <c r="AB82" i="24" s="1"/>
  <c r="AA74" i="24"/>
  <c r="AA82" i="24" s="1"/>
  <c r="Z74" i="24"/>
  <c r="Z82" i="24" s="1"/>
  <c r="Y74" i="24"/>
  <c r="Y82" i="24" s="1"/>
  <c r="X74" i="24"/>
  <c r="X82" i="24" s="1"/>
  <c r="W74" i="24"/>
  <c r="W82" i="24" s="1"/>
  <c r="V74" i="24"/>
  <c r="V82" i="24" s="1"/>
  <c r="U74" i="24"/>
  <c r="U82" i="24" s="1"/>
  <c r="T74" i="24"/>
  <c r="T82" i="24" s="1"/>
  <c r="S74" i="24"/>
  <c r="S82" i="24" s="1"/>
  <c r="R74" i="24"/>
  <c r="R82" i="24" s="1"/>
  <c r="Q74" i="24"/>
  <c r="P74" i="24"/>
  <c r="P82" i="24" s="1"/>
  <c r="O74" i="24"/>
  <c r="O82" i="24" s="1"/>
  <c r="N74" i="24"/>
  <c r="N82" i="24" s="1"/>
  <c r="M74" i="24"/>
  <c r="M82" i="24" s="1"/>
  <c r="L74" i="24"/>
  <c r="L82" i="24" s="1"/>
  <c r="K74" i="24"/>
  <c r="K82" i="24" s="1"/>
  <c r="J74" i="24"/>
  <c r="J82" i="24" s="1"/>
  <c r="I74" i="24"/>
  <c r="I82" i="24" s="1"/>
  <c r="H74" i="24"/>
  <c r="H82" i="24" s="1"/>
  <c r="G74" i="24"/>
  <c r="G82" i="24" s="1"/>
  <c r="F74" i="24"/>
  <c r="F82" i="24" s="1"/>
  <c r="E74" i="24"/>
  <c r="E82" i="24" s="1"/>
  <c r="D74" i="24"/>
  <c r="C74" i="24"/>
  <c r="C82" i="24" s="1"/>
  <c r="AL73" i="24"/>
  <c r="AK73" i="24"/>
  <c r="AJ73" i="24"/>
  <c r="AH73" i="24"/>
  <c r="V85" i="24" l="1"/>
  <c r="AG85" i="24"/>
  <c r="AL76" i="24"/>
  <c r="AJ78" i="24"/>
  <c r="AH81" i="24"/>
  <c r="AK76" i="24"/>
  <c r="AK78" i="24"/>
  <c r="AK97" i="24"/>
  <c r="AL74" i="24"/>
  <c r="AK75" i="24"/>
  <c r="AK77" i="24"/>
  <c r="AK81" i="24"/>
  <c r="AK92" i="24"/>
  <c r="AK99" i="24"/>
  <c r="AK95" i="24"/>
  <c r="AL93" i="24"/>
  <c r="AK93" i="24"/>
  <c r="AJ75" i="24"/>
  <c r="AH77" i="24"/>
  <c r="AL81" i="24"/>
  <c r="D84" i="24"/>
  <c r="AK74" i="24"/>
  <c r="AH75" i="24"/>
  <c r="AJ77" i="24"/>
  <c r="AJ81" i="24"/>
  <c r="D82" i="24"/>
  <c r="AJ82" i="24" s="1"/>
  <c r="C85" i="24"/>
  <c r="AH92" i="24"/>
  <c r="AL92" i="24"/>
  <c r="AH95" i="24"/>
  <c r="AL95" i="24"/>
  <c r="AH97" i="24"/>
  <c r="AL97" i="24"/>
  <c r="AH99" i="24"/>
  <c r="AL99" i="24"/>
  <c r="AJ92" i="24"/>
  <c r="AL75" i="24"/>
  <c r="AH74" i="24"/>
  <c r="AJ76" i="24"/>
  <c r="AH78" i="24"/>
  <c r="AL78" i="24"/>
  <c r="C84" i="24"/>
  <c r="AJ93" i="24"/>
  <c r="AJ99" i="24"/>
  <c r="AL77" i="24"/>
  <c r="C83" i="24"/>
  <c r="AJ95" i="24"/>
  <c r="AJ97" i="24"/>
  <c r="AJ74" i="24"/>
  <c r="AH76" i="24"/>
  <c r="AH93" i="24"/>
  <c r="AJ23" i="24"/>
  <c r="AK23" i="24"/>
  <c r="AL23" i="24"/>
  <c r="AJ24" i="24"/>
  <c r="AK24" i="24"/>
  <c r="AL24" i="24"/>
  <c r="AH23" i="24"/>
  <c r="G5" i="38" s="1"/>
  <c r="AH24" i="24"/>
  <c r="AI24" i="24" s="1"/>
  <c r="AH82" i="24" l="1"/>
  <c r="G7" i="38"/>
  <c r="AI23" i="24"/>
  <c r="AK82" i="24"/>
  <c r="AL85" i="24"/>
  <c r="AK85" i="24"/>
  <c r="AJ85" i="24"/>
  <c r="AH85" i="24"/>
  <c r="AL82" i="24"/>
  <c r="AK83" i="24"/>
  <c r="AJ83" i="24"/>
  <c r="AL83" i="24"/>
  <c r="AH83" i="24"/>
  <c r="AL84" i="24"/>
  <c r="AH84" i="24"/>
  <c r="AJ84" i="24"/>
  <c r="AK84" i="24"/>
  <c r="G13" i="37" l="1"/>
  <c r="G12" i="37"/>
  <c r="G14" i="37"/>
  <c r="C27" i="45"/>
  <c r="O27" i="45"/>
  <c r="O9" i="45"/>
  <c r="K21" i="46" l="1"/>
  <c r="K10" i="46"/>
  <c r="E21" i="46"/>
  <c r="B21" i="46"/>
  <c r="AE59" i="24"/>
  <c r="AD62" i="24"/>
  <c r="AA62" i="24"/>
  <c r="AB62" i="24"/>
  <c r="AC62" i="24"/>
  <c r="AE62" i="24"/>
  <c r="AF62" i="24"/>
  <c r="Z62" i="24"/>
  <c r="AH62" i="24" l="1"/>
  <c r="AL61" i="24"/>
  <c r="AK61" i="24"/>
  <c r="AJ61" i="24"/>
  <c r="AH61" i="24"/>
  <c r="K27" i="45"/>
  <c r="AH55" i="24" l="1"/>
  <c r="AI55" i="24" s="1"/>
  <c r="AI88" i="24" s="1"/>
  <c r="AJ55" i="24"/>
  <c r="AK55" i="24"/>
  <c r="AL55" i="24"/>
  <c r="AH56" i="24"/>
  <c r="AI56" i="24" s="1"/>
  <c r="AI89" i="24" s="1"/>
  <c r="AJ56" i="24"/>
  <c r="AK56" i="24"/>
  <c r="AL56"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AF45" i="24"/>
  <c r="AE45" i="24"/>
  <c r="AD45" i="24"/>
  <c r="AC45" i="24"/>
  <c r="AB45" i="24"/>
  <c r="AA45" i="24"/>
  <c r="Z45" i="24"/>
  <c r="Y45" i="24"/>
  <c r="X45" i="24"/>
  <c r="W45" i="24"/>
  <c r="V45" i="24"/>
  <c r="U45" i="24"/>
  <c r="T45" i="24"/>
  <c r="S45" i="24"/>
  <c r="R45" i="24"/>
  <c r="Q45" i="24"/>
  <c r="P45" i="24"/>
  <c r="O45" i="24"/>
  <c r="N45" i="24"/>
  <c r="M45" i="24"/>
  <c r="L45" i="24"/>
  <c r="K45" i="24"/>
  <c r="J45" i="24"/>
  <c r="I45" i="24"/>
  <c r="H45" i="24"/>
  <c r="G45" i="24"/>
  <c r="F45" i="24"/>
  <c r="E45" i="24"/>
  <c r="D45" i="24"/>
  <c r="C48" i="24"/>
  <c r="C45" i="24"/>
  <c r="L66" i="24" l="1"/>
  <c r="K66" i="24"/>
  <c r="C60" i="24"/>
  <c r="AH57" i="24"/>
  <c r="AJ57" i="24"/>
  <c r="AK57" i="24"/>
  <c r="AL57" i="24"/>
  <c r="AH58" i="24"/>
  <c r="AJ58" i="24"/>
  <c r="AK58" i="24"/>
  <c r="AL58" i="24"/>
  <c r="AF66" i="24"/>
  <c r="AE66" i="24"/>
  <c r="AD66" i="24"/>
  <c r="AC66" i="24"/>
  <c r="AB66" i="24"/>
  <c r="AA66" i="24"/>
  <c r="Z66" i="24"/>
  <c r="Y66" i="24"/>
  <c r="X66" i="24"/>
  <c r="W66" i="24"/>
  <c r="AE44" i="24"/>
  <c r="AE52" i="24" s="1"/>
  <c r="AD44" i="24"/>
  <c r="AD52" i="24" s="1"/>
  <c r="AC44" i="24"/>
  <c r="AC52" i="24" s="1"/>
  <c r="AB44" i="24"/>
  <c r="AB52" i="24" s="1"/>
  <c r="AA44" i="24"/>
  <c r="AA52" i="24" s="1"/>
  <c r="Z44" i="24"/>
  <c r="Z52" i="24" s="1"/>
  <c r="AE43" i="24"/>
  <c r="AE51" i="24" s="1"/>
  <c r="AD43" i="24"/>
  <c r="AD51" i="24" s="1"/>
  <c r="AC43" i="24"/>
  <c r="AC51" i="24" s="1"/>
  <c r="AB43" i="24"/>
  <c r="AB51" i="24" s="1"/>
  <c r="AA43" i="24"/>
  <c r="AA51" i="24" s="1"/>
  <c r="Z43" i="24"/>
  <c r="Z51" i="24" s="1"/>
  <c r="AE42" i="24"/>
  <c r="AE50" i="24" s="1"/>
  <c r="AD42" i="24"/>
  <c r="AD50" i="24" s="1"/>
  <c r="AC42" i="24"/>
  <c r="AC50" i="24" s="1"/>
  <c r="AB42" i="24"/>
  <c r="AB50" i="24" s="1"/>
  <c r="AA42" i="24"/>
  <c r="AA50" i="24" s="1"/>
  <c r="Z42" i="24"/>
  <c r="Z50" i="24" s="1"/>
  <c r="AE41" i="24"/>
  <c r="AE49" i="24" s="1"/>
  <c r="AD41" i="24"/>
  <c r="AD49" i="24" s="1"/>
  <c r="AC41" i="24"/>
  <c r="AC49" i="24" s="1"/>
  <c r="AB41" i="24"/>
  <c r="AB49" i="24" s="1"/>
  <c r="AA41" i="24"/>
  <c r="AA49" i="24" s="1"/>
  <c r="Z41" i="24"/>
  <c r="Z49" i="24" s="1"/>
  <c r="AF44" i="24"/>
  <c r="AF52" i="24" s="1"/>
  <c r="Y44" i="24"/>
  <c r="Y52" i="24" s="1"/>
  <c r="X44" i="24"/>
  <c r="X52" i="24" s="1"/>
  <c r="W44" i="24"/>
  <c r="W52" i="24" s="1"/>
  <c r="V44" i="24"/>
  <c r="V52" i="24" s="1"/>
  <c r="U44" i="24"/>
  <c r="U52" i="24" s="1"/>
  <c r="AF43" i="24"/>
  <c r="AF51" i="24" s="1"/>
  <c r="Y43" i="24"/>
  <c r="Y51" i="24" s="1"/>
  <c r="X43" i="24"/>
  <c r="X51" i="24" s="1"/>
  <c r="W43" i="24"/>
  <c r="W51" i="24" s="1"/>
  <c r="V43" i="24"/>
  <c r="V51" i="24" s="1"/>
  <c r="U43" i="24"/>
  <c r="U51" i="24" s="1"/>
  <c r="AF42" i="24"/>
  <c r="AF50" i="24" s="1"/>
  <c r="Y42" i="24"/>
  <c r="Y50" i="24" s="1"/>
  <c r="X42" i="24"/>
  <c r="X50" i="24" s="1"/>
  <c r="W42" i="24"/>
  <c r="W50" i="24" s="1"/>
  <c r="V42" i="24"/>
  <c r="V50" i="24" s="1"/>
  <c r="U42" i="24"/>
  <c r="U50" i="24" s="1"/>
  <c r="AF41" i="24"/>
  <c r="AF49" i="24" s="1"/>
  <c r="Y41" i="24"/>
  <c r="Y49" i="24" s="1"/>
  <c r="X41" i="24"/>
  <c r="X49" i="24" s="1"/>
  <c r="W41" i="24"/>
  <c r="W49" i="24" s="1"/>
  <c r="V41" i="24"/>
  <c r="V49" i="24" s="1"/>
  <c r="U41" i="24"/>
  <c r="U49" i="24" s="1"/>
  <c r="C41" i="24"/>
  <c r="D41" i="24"/>
  <c r="E41" i="24"/>
  <c r="F41" i="24"/>
  <c r="F49" i="24" s="1"/>
  <c r="G41" i="24"/>
  <c r="G49" i="24" s="1"/>
  <c r="H41" i="24"/>
  <c r="H49" i="24" s="1"/>
  <c r="I41" i="24"/>
  <c r="I49" i="24" s="1"/>
  <c r="J41" i="24"/>
  <c r="J49" i="24" s="1"/>
  <c r="K41" i="24"/>
  <c r="K49" i="24" s="1"/>
  <c r="L41" i="24"/>
  <c r="L49" i="24" s="1"/>
  <c r="M41" i="24"/>
  <c r="M49" i="24" s="1"/>
  <c r="N41" i="24"/>
  <c r="N49" i="24" s="1"/>
  <c r="O41" i="24"/>
  <c r="P41" i="24"/>
  <c r="P49" i="24" s="1"/>
  <c r="Q41" i="24"/>
  <c r="Q49" i="24" s="1"/>
  <c r="R41" i="24"/>
  <c r="R49" i="24" s="1"/>
  <c r="S41" i="24"/>
  <c r="S49" i="24" s="1"/>
  <c r="T41" i="24"/>
  <c r="T49" i="24" s="1"/>
  <c r="C42" i="24"/>
  <c r="C50" i="24" s="1"/>
  <c r="D42" i="24"/>
  <c r="D50" i="24" s="1"/>
  <c r="E42" i="24"/>
  <c r="E50" i="24" s="1"/>
  <c r="F42" i="24"/>
  <c r="F50" i="24" s="1"/>
  <c r="G42" i="24"/>
  <c r="G50" i="24" s="1"/>
  <c r="H42" i="24"/>
  <c r="H50" i="24" s="1"/>
  <c r="I42" i="24"/>
  <c r="I50" i="24" s="1"/>
  <c r="J42" i="24"/>
  <c r="J50" i="24" s="1"/>
  <c r="K42" i="24"/>
  <c r="K50" i="24" s="1"/>
  <c r="L42" i="24"/>
  <c r="L50" i="24" s="1"/>
  <c r="M42" i="24"/>
  <c r="N42" i="24"/>
  <c r="N50" i="24" s="1"/>
  <c r="O42" i="24"/>
  <c r="O50" i="24" s="1"/>
  <c r="P42" i="24"/>
  <c r="P50" i="24" s="1"/>
  <c r="Q42" i="24"/>
  <c r="Q50" i="24" s="1"/>
  <c r="R42" i="24"/>
  <c r="R50" i="24" s="1"/>
  <c r="S42" i="24"/>
  <c r="S50" i="24" s="1"/>
  <c r="T42" i="24"/>
  <c r="T50" i="24" s="1"/>
  <c r="C43" i="24"/>
  <c r="C51" i="24" s="1"/>
  <c r="D43" i="24"/>
  <c r="D51" i="24" s="1"/>
  <c r="E43" i="24"/>
  <c r="E51" i="24" s="1"/>
  <c r="F43" i="24"/>
  <c r="F51" i="24" s="1"/>
  <c r="G43" i="24"/>
  <c r="G51" i="24" s="1"/>
  <c r="H43" i="24"/>
  <c r="H51" i="24" s="1"/>
  <c r="I43" i="24"/>
  <c r="I51" i="24" s="1"/>
  <c r="J43" i="24"/>
  <c r="J51" i="24" s="1"/>
  <c r="K43" i="24"/>
  <c r="L43" i="24"/>
  <c r="L51" i="24" s="1"/>
  <c r="M43" i="24"/>
  <c r="M51" i="24" s="1"/>
  <c r="N43" i="24"/>
  <c r="O43" i="24"/>
  <c r="O51" i="24" s="1"/>
  <c r="P43" i="24"/>
  <c r="P51" i="24" s="1"/>
  <c r="Q43" i="24"/>
  <c r="Q51" i="24" s="1"/>
  <c r="R43" i="24"/>
  <c r="R51" i="24" s="1"/>
  <c r="S43" i="24"/>
  <c r="S51" i="24" s="1"/>
  <c r="T43" i="24"/>
  <c r="T51" i="24" s="1"/>
  <c r="C44" i="24"/>
  <c r="C52" i="24" s="1"/>
  <c r="D44" i="24"/>
  <c r="D52" i="24" s="1"/>
  <c r="E44" i="24"/>
  <c r="E52" i="24" s="1"/>
  <c r="F44" i="24"/>
  <c r="F52" i="24" s="1"/>
  <c r="G44" i="24"/>
  <c r="G52" i="24" s="1"/>
  <c r="H44" i="24"/>
  <c r="H52" i="24" s="1"/>
  <c r="I44" i="24"/>
  <c r="I52" i="24" s="1"/>
  <c r="J44" i="24"/>
  <c r="J52" i="24" s="1"/>
  <c r="K44" i="24"/>
  <c r="K52" i="24" s="1"/>
  <c r="L44" i="24"/>
  <c r="L52" i="24" s="1"/>
  <c r="M44" i="24"/>
  <c r="M52" i="24" s="1"/>
  <c r="N44" i="24"/>
  <c r="N52" i="24" s="1"/>
  <c r="O44" i="24"/>
  <c r="O52" i="24" s="1"/>
  <c r="P44" i="24"/>
  <c r="P52" i="24" s="1"/>
  <c r="Q44" i="24"/>
  <c r="Q52" i="24" s="1"/>
  <c r="R44" i="24"/>
  <c r="R52" i="24" s="1"/>
  <c r="S44" i="24"/>
  <c r="S52" i="24" s="1"/>
  <c r="T44" i="24"/>
  <c r="T52" i="24" s="1"/>
  <c r="C49" i="24"/>
  <c r="D49" i="24"/>
  <c r="E49" i="24"/>
  <c r="O49" i="24"/>
  <c r="M50" i="24"/>
  <c r="K51" i="24"/>
  <c r="N51" i="24"/>
  <c r="AL67" i="24" l="1"/>
  <c r="AK67" i="24"/>
  <c r="AJ67" i="24"/>
  <c r="V66" i="24"/>
  <c r="U66" i="24"/>
  <c r="T66" i="24"/>
  <c r="S66" i="24"/>
  <c r="R66" i="24"/>
  <c r="Q66" i="24"/>
  <c r="P66" i="24"/>
  <c r="O66" i="24"/>
  <c r="N66" i="24"/>
  <c r="M66" i="24"/>
  <c r="J66" i="24"/>
  <c r="I66" i="24"/>
  <c r="H66" i="24"/>
  <c r="G66" i="24"/>
  <c r="F66" i="24"/>
  <c r="E66" i="24"/>
  <c r="D66" i="24"/>
  <c r="C66" i="24"/>
  <c r="AL65" i="24"/>
  <c r="AK65" i="24"/>
  <c r="AJ65" i="24"/>
  <c r="AH65" i="24"/>
  <c r="AF64" i="24"/>
  <c r="AE64" i="24"/>
  <c r="AD64" i="24"/>
  <c r="AC64" i="24"/>
  <c r="AB64" i="24"/>
  <c r="AA64" i="24"/>
  <c r="Z64" i="24"/>
  <c r="Y64" i="24"/>
  <c r="X64" i="24"/>
  <c r="W64" i="24"/>
  <c r="V64" i="24"/>
  <c r="U64" i="24"/>
  <c r="T64" i="24"/>
  <c r="S64" i="24"/>
  <c r="R64" i="24"/>
  <c r="Q64" i="24"/>
  <c r="P64" i="24"/>
  <c r="O64" i="24"/>
  <c r="N64" i="24"/>
  <c r="M64" i="24"/>
  <c r="L64" i="24"/>
  <c r="K64" i="24"/>
  <c r="J64" i="24"/>
  <c r="I64" i="24"/>
  <c r="H64" i="24"/>
  <c r="G64" i="24"/>
  <c r="F64" i="24"/>
  <c r="E64" i="24"/>
  <c r="D64" i="24"/>
  <c r="C64" i="24"/>
  <c r="AL63" i="24"/>
  <c r="AK63" i="24"/>
  <c r="AJ63" i="24"/>
  <c r="AH63" i="24"/>
  <c r="AL62" i="24"/>
  <c r="AK62" i="24"/>
  <c r="AJ62" i="24"/>
  <c r="I60" i="24"/>
  <c r="H60" i="24"/>
  <c r="G60" i="24"/>
  <c r="F60" i="24"/>
  <c r="E60" i="24"/>
  <c r="I59" i="24"/>
  <c r="H59" i="24"/>
  <c r="G59" i="24"/>
  <c r="F59" i="24"/>
  <c r="E59" i="24"/>
  <c r="AF59" i="24"/>
  <c r="AL54" i="24"/>
  <c r="AK54" i="24"/>
  <c r="AJ54" i="24"/>
  <c r="AH54" i="24"/>
  <c r="AL53" i="24"/>
  <c r="AK53" i="24"/>
  <c r="AJ53" i="24"/>
  <c r="AH53" i="24"/>
  <c r="AL48" i="24"/>
  <c r="AJ48" i="24"/>
  <c r="AH48" i="24"/>
  <c r="AK48" i="24"/>
  <c r="AL47" i="24"/>
  <c r="AK47" i="24"/>
  <c r="AJ47" i="24"/>
  <c r="AH47" i="24"/>
  <c r="G9" i="37" s="1"/>
  <c r="AL46" i="24"/>
  <c r="AK46" i="24"/>
  <c r="AJ46" i="24"/>
  <c r="AH46" i="24"/>
  <c r="AL40" i="24"/>
  <c r="AK40" i="24"/>
  <c r="AJ40" i="24"/>
  <c r="AH40" i="24"/>
  <c r="AL39" i="24"/>
  <c r="AK39" i="24"/>
  <c r="AJ39" i="24"/>
  <c r="AH39" i="24"/>
  <c r="AH64" i="24" l="1"/>
  <c r="AH66" i="24"/>
  <c r="AL64" i="24"/>
  <c r="AL66" i="24"/>
  <c r="AJ64" i="24"/>
  <c r="AL41" i="24"/>
  <c r="AH41" i="24"/>
  <c r="AK41" i="24"/>
  <c r="AJ41" i="24"/>
  <c r="AL45" i="24"/>
  <c r="AH45" i="24"/>
  <c r="AK45" i="24"/>
  <c r="AJ45" i="24"/>
  <c r="AL44" i="24"/>
  <c r="AH44" i="24"/>
  <c r="AK44" i="24"/>
  <c r="AJ44" i="24"/>
  <c r="AK50" i="24"/>
  <c r="AJ50" i="24"/>
  <c r="AL50" i="24"/>
  <c r="AL42" i="24"/>
  <c r="AH42" i="24"/>
  <c r="AK42" i="24"/>
  <c r="AJ42" i="24"/>
  <c r="AL43" i="24"/>
  <c r="AH43" i="24"/>
  <c r="AK43" i="24"/>
  <c r="AJ43" i="24"/>
  <c r="AH50" i="24"/>
  <c r="AK64" i="24"/>
  <c r="AJ66" i="24"/>
  <c r="AK66" i="24"/>
  <c r="G10" i="37" l="1"/>
  <c r="I10" i="37" s="1"/>
  <c r="AD59" i="24"/>
  <c r="AL51" i="24"/>
  <c r="AH51" i="24"/>
  <c r="AK51" i="24"/>
  <c r="AJ51" i="24"/>
  <c r="AL49" i="24"/>
  <c r="AH49" i="24"/>
  <c r="G8" i="37" s="1"/>
  <c r="AK49" i="24"/>
  <c r="AJ49" i="24"/>
  <c r="AL52" i="24"/>
  <c r="AH52" i="24"/>
  <c r="G11" i="37" s="1"/>
  <c r="AK52" i="24"/>
  <c r="AJ52" i="24"/>
  <c r="AF60" i="24" l="1"/>
  <c r="AC59" i="24"/>
  <c r="AD60" i="24" l="1"/>
  <c r="AE60" i="24"/>
  <c r="AA59" i="24" l="1"/>
  <c r="AB59" i="24"/>
  <c r="AC60" i="24"/>
  <c r="Z59" i="24" l="1"/>
  <c r="AA60" i="24"/>
  <c r="AB60" i="24"/>
  <c r="Z60" i="24" l="1"/>
  <c r="Y59" i="24"/>
  <c r="W59" i="24" l="1"/>
  <c r="X59" i="24"/>
  <c r="V59" i="24" l="1"/>
  <c r="Y60" i="24"/>
  <c r="X60" i="24" l="1"/>
  <c r="U59" i="24"/>
  <c r="V60" i="24" l="1"/>
  <c r="T59" i="24"/>
  <c r="W60" i="24"/>
  <c r="S59" i="24" l="1"/>
  <c r="U60" i="24"/>
  <c r="AA9" i="24"/>
  <c r="R59" i="24" l="1"/>
  <c r="T60" i="24" l="1"/>
  <c r="AI9" i="37"/>
  <c r="AI11" i="37"/>
  <c r="AI8" i="37"/>
  <c r="R60" i="24" l="1"/>
  <c r="S60" i="24"/>
  <c r="P59" i="24"/>
  <c r="Q59" i="24"/>
  <c r="E10" i="46"/>
  <c r="B10" i="46"/>
  <c r="G17" i="45"/>
  <c r="C11" i="45"/>
  <c r="O59" i="24" l="1"/>
  <c r="AH21" i="24"/>
  <c r="K33" i="24"/>
  <c r="Q60" i="24" l="1"/>
  <c r="W33" i="24"/>
  <c r="N59" i="24" l="1"/>
  <c r="P60" i="24"/>
  <c r="AD9" i="24"/>
  <c r="N60" i="24" l="1"/>
  <c r="O60" i="24"/>
  <c r="L59" i="24"/>
  <c r="M59" i="24"/>
  <c r="AG26" i="24"/>
  <c r="AF26" i="24" s="1"/>
  <c r="AE26" i="24" s="1"/>
  <c r="AD26" i="24" s="1"/>
  <c r="AC26" i="24" s="1"/>
  <c r="AB26" i="24" s="1"/>
  <c r="AG25" i="24"/>
  <c r="AF25" i="24" s="1"/>
  <c r="AE25" i="24" s="1"/>
  <c r="AD11" i="24"/>
  <c r="AA26" i="24" l="1"/>
  <c r="Z26" i="24" s="1"/>
  <c r="AD25" i="24"/>
  <c r="AC25" i="24" s="1"/>
  <c r="AB25" i="24" s="1"/>
  <c r="K59" i="24"/>
  <c r="I7" i="38"/>
  <c r="I5" i="38"/>
  <c r="AE27" i="24" l="1"/>
  <c r="AA28" i="24"/>
  <c r="Y26" i="24"/>
  <c r="X26" i="24" s="1"/>
  <c r="W26" i="24" s="1"/>
  <c r="V26" i="24" s="1"/>
  <c r="U26" i="24" s="1"/>
  <c r="T26" i="24" s="1"/>
  <c r="S26" i="24" s="1"/>
  <c r="R26" i="24" s="1"/>
  <c r="Q26" i="24" s="1"/>
  <c r="P26" i="24" s="1"/>
  <c r="O26" i="24" s="1"/>
  <c r="N26" i="24" s="1"/>
  <c r="M26" i="24" s="1"/>
  <c r="L26" i="24" s="1"/>
  <c r="K26" i="24" s="1"/>
  <c r="J26" i="24" s="1"/>
  <c r="AA25" i="24"/>
  <c r="M60" i="24"/>
  <c r="J59" i="24"/>
  <c r="AD19" i="24"/>
  <c r="C9" i="24"/>
  <c r="C17" i="24" s="1"/>
  <c r="D9" i="24"/>
  <c r="D17" i="24" s="1"/>
  <c r="E9" i="24"/>
  <c r="E17" i="24" s="1"/>
  <c r="F9" i="24"/>
  <c r="F17" i="24" s="1"/>
  <c r="G9" i="24"/>
  <c r="G17" i="24" s="1"/>
  <c r="H9" i="24"/>
  <c r="H17" i="24" s="1"/>
  <c r="I9" i="24"/>
  <c r="I17" i="24" s="1"/>
  <c r="J9" i="24"/>
  <c r="J17" i="24" s="1"/>
  <c r="K9" i="24"/>
  <c r="K17" i="24" s="1"/>
  <c r="L9" i="24"/>
  <c r="L17" i="24" s="1"/>
  <c r="M9" i="24"/>
  <c r="M17" i="24" s="1"/>
  <c r="N9" i="24"/>
  <c r="N17" i="24" s="1"/>
  <c r="O9" i="24"/>
  <c r="O17" i="24" s="1"/>
  <c r="P9" i="24"/>
  <c r="P17" i="24" s="1"/>
  <c r="Q9" i="24"/>
  <c r="Q17" i="24" s="1"/>
  <c r="R9" i="24"/>
  <c r="R17" i="24" s="1"/>
  <c r="S9" i="24"/>
  <c r="S17" i="24" s="1"/>
  <c r="T9" i="24"/>
  <c r="T17" i="24" s="1"/>
  <c r="U9" i="24"/>
  <c r="U17" i="24" s="1"/>
  <c r="V9" i="24"/>
  <c r="V17" i="24" s="1"/>
  <c r="W9" i="24"/>
  <c r="W17" i="24" s="1"/>
  <c r="X9" i="24"/>
  <c r="X17" i="24" s="1"/>
  <c r="Y9" i="24"/>
  <c r="Y17" i="24" s="1"/>
  <c r="Z9" i="24"/>
  <c r="AB9" i="24"/>
  <c r="AC9" i="24"/>
  <c r="C10" i="24"/>
  <c r="C18" i="24" s="1"/>
  <c r="D10" i="24"/>
  <c r="D18" i="24" s="1"/>
  <c r="E10" i="24"/>
  <c r="E18" i="24" s="1"/>
  <c r="F10" i="24"/>
  <c r="F18" i="24" s="1"/>
  <c r="G10" i="24"/>
  <c r="G18" i="24" s="1"/>
  <c r="H10" i="24"/>
  <c r="H18" i="24" s="1"/>
  <c r="I10" i="24"/>
  <c r="I18" i="24" s="1"/>
  <c r="J10" i="24"/>
  <c r="J18" i="24" s="1"/>
  <c r="K10" i="24"/>
  <c r="K18" i="24" s="1"/>
  <c r="L10" i="24"/>
  <c r="L18" i="24" s="1"/>
  <c r="M10" i="24"/>
  <c r="M18" i="24" s="1"/>
  <c r="N10" i="24"/>
  <c r="N18" i="24" s="1"/>
  <c r="O10" i="24"/>
  <c r="O18" i="24" s="1"/>
  <c r="P10" i="24"/>
  <c r="P18" i="24" s="1"/>
  <c r="Q10" i="24"/>
  <c r="Q18" i="24" s="1"/>
  <c r="R10" i="24"/>
  <c r="R18" i="24" s="1"/>
  <c r="S10" i="24"/>
  <c r="S18" i="24" s="1"/>
  <c r="T10" i="24"/>
  <c r="T18" i="24" s="1"/>
  <c r="U10" i="24"/>
  <c r="U18" i="24" s="1"/>
  <c r="V10" i="24"/>
  <c r="V18" i="24" s="1"/>
  <c r="W10" i="24"/>
  <c r="W18" i="24" s="1"/>
  <c r="X10" i="24"/>
  <c r="X18" i="24" s="1"/>
  <c r="Y10" i="24"/>
  <c r="Y18" i="24" s="1"/>
  <c r="AB10" i="24"/>
  <c r="AB18" i="24" s="1"/>
  <c r="AC10" i="24"/>
  <c r="AC18" i="24" s="1"/>
  <c r="C11" i="24"/>
  <c r="C19" i="24" s="1"/>
  <c r="D11" i="24"/>
  <c r="D19" i="24" s="1"/>
  <c r="E11" i="24"/>
  <c r="E19" i="24" s="1"/>
  <c r="F11" i="24"/>
  <c r="F19" i="24" s="1"/>
  <c r="G11" i="24"/>
  <c r="G19" i="24" s="1"/>
  <c r="H11" i="24"/>
  <c r="H19" i="24" s="1"/>
  <c r="I11" i="24"/>
  <c r="I19" i="24" s="1"/>
  <c r="J11" i="24"/>
  <c r="J19" i="24" s="1"/>
  <c r="K11" i="24"/>
  <c r="K19" i="24" s="1"/>
  <c r="L11" i="24"/>
  <c r="L19" i="24" s="1"/>
  <c r="M11" i="24"/>
  <c r="M19" i="24" s="1"/>
  <c r="N11" i="24"/>
  <c r="N19" i="24" s="1"/>
  <c r="O11" i="24"/>
  <c r="O19" i="24" s="1"/>
  <c r="P11" i="24"/>
  <c r="P19" i="24" s="1"/>
  <c r="Q11" i="24"/>
  <c r="Q19" i="24" s="1"/>
  <c r="R11" i="24"/>
  <c r="R19" i="24" s="1"/>
  <c r="S11" i="24"/>
  <c r="S19" i="24" s="1"/>
  <c r="T11" i="24"/>
  <c r="T19" i="24" s="1"/>
  <c r="U11" i="24"/>
  <c r="U19" i="24" s="1"/>
  <c r="V11" i="24"/>
  <c r="V19" i="24" s="1"/>
  <c r="W11" i="24"/>
  <c r="W19" i="24" s="1"/>
  <c r="X11" i="24"/>
  <c r="X19" i="24" s="1"/>
  <c r="Y11" i="24"/>
  <c r="Y19" i="24" s="1"/>
  <c r="AB11" i="24"/>
  <c r="AB19" i="24" s="1"/>
  <c r="AC11" i="24"/>
  <c r="AC19" i="24" s="1"/>
  <c r="C12" i="24"/>
  <c r="C20" i="24" s="1"/>
  <c r="D12" i="24"/>
  <c r="D20" i="24" s="1"/>
  <c r="E12" i="24"/>
  <c r="E20" i="24" s="1"/>
  <c r="F12" i="24"/>
  <c r="F20" i="24" s="1"/>
  <c r="G12" i="24"/>
  <c r="G20" i="24" s="1"/>
  <c r="H12" i="24"/>
  <c r="H20" i="24" s="1"/>
  <c r="I12" i="24"/>
  <c r="I20" i="24" s="1"/>
  <c r="J12" i="24"/>
  <c r="J20" i="24" s="1"/>
  <c r="K12" i="24"/>
  <c r="K20" i="24" s="1"/>
  <c r="L12" i="24"/>
  <c r="L20" i="24" s="1"/>
  <c r="M12" i="24"/>
  <c r="M20" i="24" s="1"/>
  <c r="N12" i="24"/>
  <c r="N20" i="24" s="1"/>
  <c r="O12" i="24"/>
  <c r="O20" i="24" s="1"/>
  <c r="P12" i="24"/>
  <c r="P20" i="24" s="1"/>
  <c r="Q12" i="24"/>
  <c r="Q20" i="24" s="1"/>
  <c r="R12" i="24"/>
  <c r="R20" i="24" s="1"/>
  <c r="S12" i="24"/>
  <c r="S20" i="24" s="1"/>
  <c r="T12" i="24"/>
  <c r="T20" i="24" s="1"/>
  <c r="U12" i="24"/>
  <c r="U20" i="24" s="1"/>
  <c r="V12" i="24"/>
  <c r="V20" i="24" s="1"/>
  <c r="W12" i="24"/>
  <c r="W20" i="24" s="1"/>
  <c r="X12" i="24"/>
  <c r="X20" i="24" s="1"/>
  <c r="Y12" i="24"/>
  <c r="Y20" i="24" s="1"/>
  <c r="AB12" i="24"/>
  <c r="AB20" i="24" s="1"/>
  <c r="AC12" i="24"/>
  <c r="AC20" i="24" s="1"/>
  <c r="AE9" i="24"/>
  <c r="AF9" i="24"/>
  <c r="AG9" i="24"/>
  <c r="AE10" i="24"/>
  <c r="AF10" i="24"/>
  <c r="AF18" i="24" s="1"/>
  <c r="AG10" i="24"/>
  <c r="AG18" i="24" s="1"/>
  <c r="AE11" i="24"/>
  <c r="AE19" i="24" s="1"/>
  <c r="AF11" i="24"/>
  <c r="AF19" i="24" s="1"/>
  <c r="AG11" i="24"/>
  <c r="AG19" i="24" s="1"/>
  <c r="AE12" i="24"/>
  <c r="AF12" i="24"/>
  <c r="AF20" i="24" s="1"/>
  <c r="AG12" i="24"/>
  <c r="Z25" i="24" l="1"/>
  <c r="Y25" i="24" s="1"/>
  <c r="X25" i="24" s="1"/>
  <c r="W25" i="24" s="1"/>
  <c r="V25" i="24" s="1"/>
  <c r="U25" i="24" s="1"/>
  <c r="T25" i="24" s="1"/>
  <c r="S25" i="24" s="1"/>
  <c r="R25" i="24" s="1"/>
  <c r="Q25" i="24" s="1"/>
  <c r="P25" i="24" s="1"/>
  <c r="O25" i="24" s="1"/>
  <c r="N25" i="24" s="1"/>
  <c r="M25" i="24" s="1"/>
  <c r="L25" i="24" s="1"/>
  <c r="K25" i="24" s="1"/>
  <c r="J25" i="24" s="1"/>
  <c r="AL59" i="24"/>
  <c r="AJ59" i="24"/>
  <c r="AH59" i="24"/>
  <c r="AK59" i="24"/>
  <c r="L60" i="24"/>
  <c r="AH19" i="24"/>
  <c r="AI19" i="24" s="1"/>
  <c r="AI51" i="24" s="1"/>
  <c r="AI84" i="24" s="1"/>
  <c r="AH12" i="24"/>
  <c r="AI12" i="24" s="1"/>
  <c r="AI44" i="24" s="1"/>
  <c r="AI77" i="24" s="1"/>
  <c r="AH10" i="24"/>
  <c r="AI10" i="24" s="1"/>
  <c r="AI42" i="24" s="1"/>
  <c r="AI75" i="24" s="1"/>
  <c r="AH9" i="24"/>
  <c r="AI9" i="24" s="1"/>
  <c r="AI41" i="24" s="1"/>
  <c r="AI74" i="24" s="1"/>
  <c r="AK10" i="24"/>
  <c r="AL10" i="24"/>
  <c r="AE18" i="24"/>
  <c r="AJ18" i="24" s="1"/>
  <c r="AE20" i="24"/>
  <c r="AL9" i="24"/>
  <c r="AK12" i="24"/>
  <c r="AK19" i="24"/>
  <c r="AJ19" i="24"/>
  <c r="AL19" i="24"/>
  <c r="AL12" i="24"/>
  <c r="AJ12" i="24"/>
  <c r="AJ11" i="24"/>
  <c r="AJ10" i="24"/>
  <c r="AJ9" i="24"/>
  <c r="AH11" i="24"/>
  <c r="AI11" i="24" s="1"/>
  <c r="AI43" i="24" s="1"/>
  <c r="AI76" i="24" s="1"/>
  <c r="AL11" i="24"/>
  <c r="AK11" i="24"/>
  <c r="AK9" i="24"/>
  <c r="AA27" i="24" l="1"/>
  <c r="J60" i="24"/>
  <c r="K60" i="24"/>
  <c r="AH18" i="24"/>
  <c r="AI18" i="24" s="1"/>
  <c r="AI50" i="24" s="1"/>
  <c r="AL18" i="24"/>
  <c r="AK18" i="24"/>
  <c r="G6" i="37"/>
  <c r="I6" i="37" s="1"/>
  <c r="I9" i="37" s="1"/>
  <c r="AI83" i="24" l="1"/>
  <c r="AL60" i="24"/>
  <c r="AJ60" i="24"/>
  <c r="AH60" i="24"/>
  <c r="AK60" i="24"/>
  <c r="AF33" i="24"/>
  <c r="I14" i="37" l="1"/>
  <c r="AG16" i="24"/>
  <c r="AG20" i="24" s="1"/>
  <c r="AA13" i="24"/>
  <c r="AA17" i="24" s="1"/>
  <c r="AB13" i="24"/>
  <c r="AB17" i="24" s="1"/>
  <c r="AC13" i="24"/>
  <c r="AC17" i="24" s="1"/>
  <c r="AD13" i="24"/>
  <c r="AD17" i="24" s="1"/>
  <c r="AE13" i="24"/>
  <c r="AE17" i="24" s="1"/>
  <c r="AF13" i="24"/>
  <c r="AF17" i="24" s="1"/>
  <c r="AG13" i="24"/>
  <c r="AG17" i="24" s="1"/>
  <c r="Z13" i="24"/>
  <c r="Z17" i="24" s="1"/>
  <c r="C33" i="24"/>
  <c r="D33" i="24"/>
  <c r="E33" i="24"/>
  <c r="F33" i="24"/>
  <c r="G33" i="24"/>
  <c r="H33" i="24"/>
  <c r="I33" i="24"/>
  <c r="J33" i="24"/>
  <c r="L33" i="24"/>
  <c r="M33" i="24"/>
  <c r="N33" i="24"/>
  <c r="O33" i="24"/>
  <c r="P33" i="24"/>
  <c r="Q33" i="24"/>
  <c r="R33" i="24"/>
  <c r="S33" i="24"/>
  <c r="T33" i="24"/>
  <c r="U33" i="24"/>
  <c r="V33" i="24"/>
  <c r="X33" i="24"/>
  <c r="Y33" i="24"/>
  <c r="Z33" i="24"/>
  <c r="AA33" i="24"/>
  <c r="AB33" i="24"/>
  <c r="AC33" i="24"/>
  <c r="AD33" i="24"/>
  <c r="AE33" i="24"/>
  <c r="AG33" i="24"/>
  <c r="C31" i="24"/>
  <c r="D31" i="24"/>
  <c r="E31" i="24"/>
  <c r="F31" i="24"/>
  <c r="G31" i="24"/>
  <c r="H31" i="24"/>
  <c r="I31" i="24"/>
  <c r="J31" i="24"/>
  <c r="K31" i="24"/>
  <c r="L31" i="24"/>
  <c r="M31" i="24"/>
  <c r="N31" i="24"/>
  <c r="O31" i="24"/>
  <c r="P31" i="24"/>
  <c r="Q31" i="24"/>
  <c r="R31" i="24"/>
  <c r="S31" i="24"/>
  <c r="T31" i="24"/>
  <c r="U31" i="24"/>
  <c r="V31" i="24"/>
  <c r="W31" i="24"/>
  <c r="X31" i="24"/>
  <c r="AH17" i="24" l="1"/>
  <c r="AH33" i="24"/>
  <c r="AI33" i="24" s="1"/>
  <c r="AI66" i="24" s="1"/>
  <c r="AI99" i="24" s="1"/>
  <c r="AL17" i="24"/>
  <c r="AJ17" i="24"/>
  <c r="AK17" i="24"/>
  <c r="AH20" i="24"/>
  <c r="AI20" i="24" s="1"/>
  <c r="AI52" i="24" s="1"/>
  <c r="AI85" i="24" s="1"/>
  <c r="AL20" i="24"/>
  <c r="AJ20" i="24"/>
  <c r="AK20" i="24"/>
  <c r="AJ33" i="24"/>
  <c r="AL33" i="24"/>
  <c r="AK33" i="24"/>
  <c r="I13" i="37" l="1"/>
  <c r="AI17" i="24"/>
  <c r="AI49" i="24" s="1"/>
  <c r="G5" i="37"/>
  <c r="I5" i="37" s="1"/>
  <c r="I8" i="37" s="1"/>
  <c r="G7" i="37"/>
  <c r="I7" i="37" s="1"/>
  <c r="I11" i="37" s="1"/>
  <c r="AI82" i="24" l="1"/>
  <c r="AH32" i="24"/>
  <c r="AI32" i="24" s="1"/>
  <c r="AI65" i="24" s="1"/>
  <c r="AI98" i="24" s="1"/>
  <c r="I12" i="37" l="1"/>
  <c r="Z31" i="24"/>
  <c r="AA31" i="24"/>
  <c r="AB31" i="24"/>
  <c r="AC31" i="24"/>
  <c r="AD31" i="24"/>
  <c r="AE31" i="24"/>
  <c r="AF31" i="24"/>
  <c r="AG31" i="24"/>
  <c r="Y31" i="24"/>
  <c r="AH31" i="24" l="1"/>
  <c r="AI31" i="24" s="1"/>
  <c r="AI64" i="24" s="1"/>
  <c r="AI97" i="24" s="1"/>
  <c r="AJ31" i="24"/>
  <c r="AK31" i="24"/>
  <c r="AL31" i="24"/>
  <c r="AJ32" i="24"/>
  <c r="AK32" i="24"/>
  <c r="AL32" i="24"/>
  <c r="AH7" i="24"/>
  <c r="AI7" i="24" s="1"/>
  <c r="AI39" i="24" s="1"/>
  <c r="AI72" i="24" s="1"/>
  <c r="AJ7" i="24"/>
  <c r="AK7" i="24"/>
  <c r="AL7" i="24"/>
  <c r="AH8" i="24"/>
  <c r="AI8" i="24" s="1"/>
  <c r="AI40" i="24" s="1"/>
  <c r="AI73" i="24" s="1"/>
  <c r="AJ8" i="24"/>
  <c r="AK8" i="24"/>
  <c r="AL8" i="24"/>
  <c r="AH13" i="24"/>
  <c r="AI13" i="24" s="1"/>
  <c r="AI45" i="24" s="1"/>
  <c r="AI78" i="24" s="1"/>
  <c r="AJ13" i="24"/>
  <c r="AK13" i="24"/>
  <c r="AL13" i="24"/>
  <c r="AH14" i="24"/>
  <c r="AI14" i="24" s="1"/>
  <c r="AI46" i="24" s="1"/>
  <c r="AI79" i="24" s="1"/>
  <c r="AJ14" i="24"/>
  <c r="AK14" i="24"/>
  <c r="AL14" i="24"/>
  <c r="AH15" i="24"/>
  <c r="AI15" i="24" s="1"/>
  <c r="AI47" i="24" s="1"/>
  <c r="AI80" i="24" s="1"/>
  <c r="AJ15" i="24"/>
  <c r="AK15" i="24"/>
  <c r="AL15" i="24"/>
  <c r="AH16" i="24"/>
  <c r="AI16" i="24" s="1"/>
  <c r="AI48" i="24" s="1"/>
  <c r="AI81" i="24" s="1"/>
  <c r="AJ16" i="24"/>
  <c r="AK16" i="24"/>
  <c r="AL16" i="24"/>
  <c r="AI21" i="24"/>
  <c r="AI53" i="24" s="1"/>
  <c r="AI86" i="24" s="1"/>
  <c r="AJ21" i="24"/>
  <c r="AK21" i="24"/>
  <c r="AL21" i="24"/>
  <c r="AH22" i="24"/>
  <c r="AJ22" i="24"/>
  <c r="AK22" i="24"/>
  <c r="AL22" i="24"/>
  <c r="AH26" i="24"/>
  <c r="AI26" i="24" s="1"/>
  <c r="AI58" i="24" s="1"/>
  <c r="AI91" i="24" s="1"/>
  <c r="AJ26" i="24"/>
  <c r="AK26" i="24"/>
  <c r="AL26" i="24"/>
  <c r="C27" i="24"/>
  <c r="D27" i="24"/>
  <c r="E27" i="24"/>
  <c r="F27" i="24"/>
  <c r="G27" i="24"/>
  <c r="H27" i="24"/>
  <c r="I27" i="24"/>
  <c r="C28" i="24"/>
  <c r="D28" i="24"/>
  <c r="E28" i="24"/>
  <c r="F28" i="24"/>
  <c r="G28" i="24"/>
  <c r="H28" i="24"/>
  <c r="I28" i="24"/>
  <c r="J28" i="24"/>
  <c r="K28" i="24"/>
  <c r="L28" i="24"/>
  <c r="M28" i="24"/>
  <c r="N28" i="24"/>
  <c r="O28" i="24"/>
  <c r="P28" i="24"/>
  <c r="Q28" i="24"/>
  <c r="R28" i="24"/>
  <c r="S28" i="24"/>
  <c r="T28" i="24"/>
  <c r="U28" i="24"/>
  <c r="V28" i="24"/>
  <c r="W28" i="24"/>
  <c r="X28" i="24"/>
  <c r="Y28" i="24"/>
  <c r="Z28" i="24"/>
  <c r="AB28" i="24"/>
  <c r="AC28" i="24"/>
  <c r="AD28" i="24"/>
  <c r="AE28" i="24"/>
  <c r="AF28" i="24"/>
  <c r="AG28" i="24"/>
  <c r="AH29" i="24"/>
  <c r="AI29" i="24" s="1"/>
  <c r="AI62" i="24" s="1"/>
  <c r="AI95" i="24" s="1"/>
  <c r="AJ29" i="24"/>
  <c r="AK29" i="24"/>
  <c r="AL29" i="24"/>
  <c r="AH30" i="24"/>
  <c r="AI30" i="24" s="1"/>
  <c r="AI63" i="24" s="1"/>
  <c r="AI96" i="24" s="1"/>
  <c r="AJ30" i="24"/>
  <c r="AK30" i="24"/>
  <c r="AL30" i="24"/>
  <c r="AJ34" i="24"/>
  <c r="AK34" i="24"/>
  <c r="AL34" i="24"/>
  <c r="AI22" i="24" l="1"/>
  <c r="AI54" i="24" s="1"/>
  <c r="AI87" i="24" s="1"/>
  <c r="AH28" i="24"/>
  <c r="AI28" i="24" s="1"/>
  <c r="AI60" i="24" s="1"/>
  <c r="AI93" i="24" s="1"/>
  <c r="AL28" i="24"/>
  <c r="AJ28" i="24"/>
  <c r="AK28" i="24"/>
  <c r="AI61" i="24" l="1"/>
  <c r="AI94" i="24" s="1"/>
  <c r="P6" i="25"/>
  <c r="P7" i="25"/>
  <c r="P8" i="25"/>
  <c r="P9" i="25"/>
  <c r="P10" i="25"/>
  <c r="P11" i="25"/>
  <c r="P12" i="25"/>
  <c r="P13" i="25"/>
  <c r="P14" i="25"/>
  <c r="P15" i="25"/>
  <c r="P16" i="25"/>
  <c r="P17" i="25"/>
  <c r="P18" i="25"/>
  <c r="P19" i="25"/>
  <c r="P20" i="25"/>
  <c r="P21" i="25"/>
  <c r="P22" i="25"/>
  <c r="P25" i="25"/>
  <c r="P24" i="25"/>
  <c r="P23" i="25"/>
  <c r="P5" i="25"/>
  <c r="AF27" i="24" l="1"/>
  <c r="AG27" i="24"/>
  <c r="AD27" i="24" l="1"/>
  <c r="AC27" i="24" l="1"/>
  <c r="AB27" i="24" l="1"/>
  <c r="Z27" i="24" l="1"/>
  <c r="X27" i="24" l="1"/>
  <c r="Y27" i="24"/>
  <c r="W27" i="24" l="1"/>
  <c r="U27" i="24" l="1"/>
  <c r="V27" i="24"/>
  <c r="T27" i="24" l="1"/>
  <c r="R27" i="24" l="1"/>
  <c r="S27" i="24"/>
  <c r="P27" i="24" l="1"/>
  <c r="Q27" i="24"/>
  <c r="O27" i="24" l="1"/>
  <c r="N27" i="24" l="1"/>
  <c r="M27" i="24" l="1"/>
  <c r="L27" i="24" l="1"/>
  <c r="AL25" i="24" l="1"/>
  <c r="J27" i="24"/>
  <c r="AJ25" i="24"/>
  <c r="AK25" i="24"/>
  <c r="AH25" i="24"/>
  <c r="K27" i="24"/>
  <c r="AI25" i="24" l="1"/>
  <c r="AI57" i="24" s="1"/>
  <c r="AI90" i="24" s="1"/>
  <c r="AK27" i="24"/>
  <c r="AH27" i="24"/>
  <c r="AL27" i="24"/>
  <c r="AJ27" i="24"/>
  <c r="AI27" i="24" l="1"/>
  <c r="AI59" i="24" s="1"/>
  <c r="AI92" i="24" s="1"/>
</calcChain>
</file>

<file path=xl/comments1.xml><?xml version="1.0" encoding="utf-8"?>
<comments xmlns="http://schemas.openxmlformats.org/spreadsheetml/2006/main">
  <authors>
    <author>Administrator</author>
    <author>Ilana Koren</author>
  </authors>
  <commentList>
    <comment ref="BP3" authorId="0" shapeId="0">
      <text>
        <r>
          <rPr>
            <b/>
            <sz val="8"/>
            <color indexed="81"/>
            <rFont val="Tahoma"/>
            <family val="2"/>
          </rPr>
          <t>Administrator:</t>
        </r>
        <r>
          <rPr>
            <sz val="8"/>
            <color indexed="81"/>
            <rFont val="Tahoma"/>
            <family val="2"/>
          </rPr>
          <t xml:space="preserve">
לציין סה"כ ריכוזים. אם לא נמצא בבדיקה - לרשום 0 </t>
        </r>
      </text>
    </comment>
    <comment ref="BR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 ref="BT3" authorId="0" shapeId="0">
      <text>
        <r>
          <rPr>
            <b/>
            <sz val="8"/>
            <color indexed="81"/>
            <rFont val="Tahoma"/>
            <family val="2"/>
          </rPr>
          <t>Administrator:</t>
        </r>
        <r>
          <rPr>
            <sz val="8"/>
            <color indexed="81"/>
            <rFont val="Tahoma"/>
            <family val="2"/>
          </rPr>
          <t xml:space="preserve">
לציין סה"כ ריכוזים. אם לא נמצא בבדיקה - לרשום 0</t>
        </r>
      </text>
    </comment>
    <comment ref="D15" authorId="1" shapeId="0">
      <text>
        <r>
          <rPr>
            <b/>
            <sz val="9"/>
            <color indexed="81"/>
            <rFont val="Tahoma"/>
            <family val="2"/>
          </rPr>
          <t>Was not discharged overboard while sampling</t>
        </r>
      </text>
    </comment>
  </commentList>
</comments>
</file>

<file path=xl/comments2.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 ref="W7" authorId="0" shapeId="0">
      <text>
        <r>
          <rPr>
            <b/>
            <sz val="9"/>
            <color indexed="81"/>
            <rFont val="Tahoma"/>
            <family val="2"/>
          </rPr>
          <t xml:space="preserve">לא ניתן לבצע
הפרעה של מי חמצן
</t>
        </r>
      </text>
    </comment>
  </commentList>
</comments>
</file>

<file path=xl/comments3.xml><?xml version="1.0" encoding="utf-8"?>
<comments xmlns="http://schemas.openxmlformats.org/spreadsheetml/2006/main">
  <authors>
    <author>Ilana Koren</author>
  </authors>
  <commentList>
    <comment ref="W6" authorId="0" shapeId="0">
      <text>
        <r>
          <rPr>
            <b/>
            <sz val="9"/>
            <color indexed="81"/>
            <rFont val="Tahoma"/>
            <family val="2"/>
          </rPr>
          <t xml:space="preserve">לא ניתן לבצע
הפרעה של מי חמצן
</t>
        </r>
      </text>
    </comment>
  </commentList>
</comments>
</file>

<file path=xl/sharedStrings.xml><?xml version="1.0" encoding="utf-8"?>
<sst xmlns="http://schemas.openxmlformats.org/spreadsheetml/2006/main" count="2816" uniqueCount="616">
  <si>
    <t>Total</t>
  </si>
  <si>
    <t>Indicator</t>
  </si>
  <si>
    <t>Units</t>
  </si>
  <si>
    <r>
      <t>m</t>
    </r>
    <r>
      <rPr>
        <vertAlign val="superscript"/>
        <sz val="10"/>
        <rFont val="Arial"/>
        <family val="2"/>
      </rPr>
      <t>3</t>
    </r>
    <r>
      <rPr>
        <sz val="10"/>
        <rFont val="Arial"/>
        <family val="2"/>
      </rPr>
      <t xml:space="preserve"> </t>
    </r>
  </si>
  <si>
    <t>Daily POB total</t>
  </si>
  <si>
    <t>POB</t>
  </si>
  <si>
    <t>mm</t>
  </si>
  <si>
    <t>LPP Platform Daily MoEP Discharge Report</t>
  </si>
  <si>
    <t>Jockey pump</t>
  </si>
  <si>
    <t>Total/Y</t>
  </si>
  <si>
    <t>MIN</t>
  </si>
  <si>
    <t>MAX</t>
  </si>
  <si>
    <t>AVG</t>
  </si>
  <si>
    <t>Kg</t>
  </si>
  <si>
    <t>Fresh Water from Watermaker No.2 Totalizer Reading</t>
  </si>
  <si>
    <t>Fresh Water from Watermaker No.1 Totalizer Reading</t>
  </si>
  <si>
    <t>Water maker No.1  Brine</t>
  </si>
  <si>
    <t>Water maker No.2  Brine</t>
  </si>
  <si>
    <t>Gallons</t>
  </si>
  <si>
    <t>hrs</t>
  </si>
  <si>
    <t>Rain Water Gauge</t>
  </si>
  <si>
    <t>Month: October 2019</t>
  </si>
  <si>
    <t>Total 2019</t>
  </si>
  <si>
    <t>Additives</t>
  </si>
  <si>
    <t>Material name</t>
  </si>
  <si>
    <t>Purpose</t>
  </si>
  <si>
    <r>
      <t>m</t>
    </r>
    <r>
      <rPr>
        <vertAlign val="superscript"/>
        <sz val="10"/>
        <rFont val="Arial"/>
        <family val="2"/>
      </rPr>
      <t>3</t>
    </r>
    <r>
      <rPr>
        <sz val="10"/>
        <rFont val="Arial"/>
        <family val="2"/>
      </rPr>
      <t>/month</t>
    </r>
  </si>
  <si>
    <r>
      <t>m</t>
    </r>
    <r>
      <rPr>
        <vertAlign val="superscript"/>
        <sz val="10"/>
        <rFont val="Arial"/>
        <family val="2"/>
      </rPr>
      <t>3</t>
    </r>
    <r>
      <rPr>
        <sz val="10"/>
        <rFont val="Arial"/>
        <family val="2"/>
      </rPr>
      <t>/year</t>
    </r>
  </si>
  <si>
    <t>Corrosion Inhibitor</t>
  </si>
  <si>
    <t>Scale Inhibitor</t>
  </si>
  <si>
    <t>AntiFoam</t>
  </si>
  <si>
    <t xml:space="preserve">Defoaming Agent </t>
  </si>
  <si>
    <t xml:space="preserve">Hydrate Inhibition 
</t>
  </si>
  <si>
    <t>MEG* - added</t>
  </si>
  <si>
    <t>Methanol - Injected</t>
  </si>
  <si>
    <t>Demulsifier</t>
  </si>
  <si>
    <t xml:space="preserve">Emulsion Breaker </t>
  </si>
  <si>
    <t>Water Clarifier</t>
  </si>
  <si>
    <t xml:space="preserve">pH adjuster </t>
  </si>
  <si>
    <t>Biocide</t>
  </si>
  <si>
    <t>Used to control Bacteria</t>
  </si>
  <si>
    <r>
      <t xml:space="preserve">pH Adjuster </t>
    </r>
    <r>
      <rPr>
        <b/>
        <sz val="10"/>
        <rFont val="Arial"/>
        <family val="2"/>
      </rPr>
      <t>(unit [Kg])</t>
    </r>
  </si>
  <si>
    <t>Sodium Carbonate</t>
  </si>
  <si>
    <t>Open Drain pH Adjuster</t>
  </si>
  <si>
    <t>Subsea HPU fluid</t>
  </si>
  <si>
    <t xml:space="preserve"> Oceanic Calcium Wash</t>
  </si>
  <si>
    <t>* Being recycled in the system</t>
  </si>
  <si>
    <t>LPP - 2019</t>
  </si>
  <si>
    <t>Sheet name</t>
  </si>
  <si>
    <t>Month-Year</t>
  </si>
  <si>
    <t>Remarks</t>
  </si>
  <si>
    <t>BIOC12090A</t>
  </si>
  <si>
    <t>CORR10537F2</t>
  </si>
  <si>
    <t>SCAL13320F2</t>
  </si>
  <si>
    <t>AFMR20400A</t>
  </si>
  <si>
    <t>EMBR18047A</t>
  </si>
  <si>
    <t>EMBR17852B</t>
  </si>
  <si>
    <t>EMBR18692A</t>
  </si>
  <si>
    <t>BIOC11150A</t>
  </si>
  <si>
    <t>OSCV20024</t>
  </si>
  <si>
    <t>CLAR10577A</t>
  </si>
  <si>
    <t>CLAR16036A</t>
  </si>
  <si>
    <t>CLAR13281A</t>
  </si>
  <si>
    <t>Oceanic HW-540-P</t>
  </si>
  <si>
    <t>Calcium Wash</t>
  </si>
  <si>
    <t>Liquid Alum</t>
  </si>
  <si>
    <t>Ascorbic Acid</t>
  </si>
  <si>
    <t>MEG* - Injected</t>
  </si>
  <si>
    <t>Methyl alcohol</t>
  </si>
  <si>
    <t>Ethylene glycol</t>
  </si>
  <si>
    <t>Coagulant</t>
  </si>
  <si>
    <t>Flocculent</t>
  </si>
  <si>
    <t>Oxygen scavenger</t>
  </si>
  <si>
    <t>Sodium Hydroxide - NaOH</t>
  </si>
  <si>
    <t>Hydraulic Fluids</t>
  </si>
  <si>
    <t>Oxygen Scavenger</t>
  </si>
  <si>
    <t xml:space="preserve">pH Adjuster </t>
  </si>
  <si>
    <t>Sampling Date</t>
  </si>
  <si>
    <t>Sample reception Date</t>
  </si>
  <si>
    <t>Time</t>
  </si>
  <si>
    <t>Flow</t>
  </si>
  <si>
    <t>Flow max criteria</t>
  </si>
  <si>
    <t>Flow (Annual)</t>
  </si>
  <si>
    <t>Flow (Annual) max criteria</t>
  </si>
  <si>
    <t xml:space="preserve">pH-field test </t>
  </si>
  <si>
    <t xml:space="preserve">pH </t>
  </si>
  <si>
    <t>pH MCED</t>
  </si>
  <si>
    <t>pH max criteria (min)</t>
  </si>
  <si>
    <t>pH max criteria (max)</t>
  </si>
  <si>
    <t xml:space="preserve">BOD  </t>
  </si>
  <si>
    <r>
      <t>BOD</t>
    </r>
    <r>
      <rPr>
        <b/>
        <sz val="10"/>
        <color indexed="20"/>
        <rFont val="Arial"/>
        <family val="2"/>
      </rPr>
      <t xml:space="preserve"> MCED </t>
    </r>
  </si>
  <si>
    <t>TOC</t>
  </si>
  <si>
    <t xml:space="preserve">TOC MCED  </t>
  </si>
  <si>
    <t>TOC mean criteria</t>
  </si>
  <si>
    <t>TOC max criteria</t>
  </si>
  <si>
    <t>TSS 105°C</t>
  </si>
  <si>
    <t xml:space="preserve">TSS 105°C MCED  </t>
  </si>
  <si>
    <t xml:space="preserve">TSS 105°C mean criteria  </t>
  </si>
  <si>
    <t>Total oil by IR</t>
  </si>
  <si>
    <t>Total oil &amp; grease  (EPA 1664)</t>
  </si>
  <si>
    <t>Turbidity</t>
  </si>
  <si>
    <t xml:space="preserve">Turbidity MCED  </t>
  </si>
  <si>
    <t>Mineral oil  (FTIR)</t>
  </si>
  <si>
    <t>Mineral oil (FTIR)
MCED</t>
  </si>
  <si>
    <t xml:space="preserve">Mineral oil     (FTIR)
 max criteria </t>
  </si>
  <si>
    <t>Mineral oil  
(EPA 1664)</t>
  </si>
  <si>
    <t>PAH</t>
  </si>
  <si>
    <t>PAH MCED</t>
  </si>
  <si>
    <t>BTEX</t>
  </si>
  <si>
    <t>BTEX MCED</t>
  </si>
  <si>
    <t>Benzene</t>
  </si>
  <si>
    <t>BenzeneMCED</t>
  </si>
  <si>
    <t>Toluene</t>
  </si>
  <si>
    <t>Tolunene
MCED</t>
  </si>
  <si>
    <t>Ethylbenzene</t>
  </si>
  <si>
    <t>Ethlbenzene
MCED</t>
  </si>
  <si>
    <t>Xylene</t>
  </si>
  <si>
    <t>Xylnene
MCED</t>
  </si>
  <si>
    <t xml:space="preserve">Phenol </t>
  </si>
  <si>
    <t>phenol MCED</t>
  </si>
  <si>
    <t xml:space="preserve">Cresol </t>
  </si>
  <si>
    <t xml:space="preserve">Cresol MCED </t>
  </si>
  <si>
    <t>DOX</t>
  </si>
  <si>
    <t>DOX MCED</t>
  </si>
  <si>
    <r>
      <t>NH</t>
    </r>
    <r>
      <rPr>
        <b/>
        <vertAlign val="subscript"/>
        <sz val="10"/>
        <rFont val="Arial (Hebrew)"/>
        <charset val="177"/>
      </rPr>
      <t>4</t>
    </r>
    <r>
      <rPr>
        <b/>
        <sz val="10"/>
        <rFont val="Arial (Hebrew)"/>
        <family val="2"/>
        <charset val="177"/>
      </rPr>
      <t>-N</t>
    </r>
  </si>
  <si>
    <r>
      <t>NH</t>
    </r>
    <r>
      <rPr>
        <b/>
        <vertAlign val="subscript"/>
        <sz val="10"/>
        <color indexed="20"/>
        <rFont val="Arial (Hebrew)"/>
        <family val="2"/>
        <charset val="177"/>
      </rPr>
      <t>4</t>
    </r>
    <r>
      <rPr>
        <b/>
        <sz val="10"/>
        <color indexed="20"/>
        <rFont val="Arial (Hebrew)"/>
        <family val="2"/>
        <charset val="177"/>
      </rPr>
      <t xml:space="preserve">  MCED</t>
    </r>
  </si>
  <si>
    <t>TKN-N</t>
  </si>
  <si>
    <t xml:space="preserve">TKN  MCED </t>
  </si>
  <si>
    <r>
      <t>NO</t>
    </r>
    <r>
      <rPr>
        <b/>
        <vertAlign val="subscript"/>
        <sz val="10"/>
        <rFont val="Arial (Hebrew)"/>
        <charset val="177"/>
      </rPr>
      <t>3</t>
    </r>
    <r>
      <rPr>
        <b/>
        <sz val="10"/>
        <rFont val="Arial (Hebrew)"/>
        <family val="2"/>
        <charset val="177"/>
      </rPr>
      <t>-N</t>
    </r>
  </si>
  <si>
    <r>
      <t>NO</t>
    </r>
    <r>
      <rPr>
        <b/>
        <vertAlign val="subscript"/>
        <sz val="10"/>
        <color indexed="20"/>
        <rFont val="Arial (Hebrew)"/>
        <family val="2"/>
        <charset val="177"/>
      </rPr>
      <t>3</t>
    </r>
    <r>
      <rPr>
        <b/>
        <sz val="10"/>
        <color indexed="20"/>
        <rFont val="Arial (Hebrew)"/>
        <family val="2"/>
        <charset val="177"/>
      </rPr>
      <t xml:space="preserve">  MCED  </t>
    </r>
  </si>
  <si>
    <r>
      <t>NO</t>
    </r>
    <r>
      <rPr>
        <b/>
        <vertAlign val="subscript"/>
        <sz val="10"/>
        <rFont val="Arial (Hebrew)"/>
        <charset val="177"/>
      </rPr>
      <t>2-</t>
    </r>
    <r>
      <rPr>
        <b/>
        <sz val="10"/>
        <rFont val="Arial (Hebrew)"/>
        <family val="2"/>
        <charset val="177"/>
      </rPr>
      <t>N</t>
    </r>
  </si>
  <si>
    <r>
      <t>NO</t>
    </r>
    <r>
      <rPr>
        <b/>
        <vertAlign val="subscript"/>
        <sz val="10"/>
        <color indexed="20"/>
        <rFont val="Arial (Hebrew)"/>
        <family val="2"/>
        <charset val="177"/>
      </rPr>
      <t>2</t>
    </r>
    <r>
      <rPr>
        <b/>
        <sz val="10"/>
        <color indexed="20"/>
        <rFont val="Arial (Hebrew)"/>
        <family val="2"/>
        <charset val="177"/>
      </rPr>
      <t xml:space="preserve">  MCED </t>
    </r>
  </si>
  <si>
    <t>Total N</t>
  </si>
  <si>
    <t>Total N MCED</t>
  </si>
  <si>
    <t>Total N mean criteria</t>
  </si>
  <si>
    <t>Sulfide</t>
  </si>
  <si>
    <t>Sulfide
MCED</t>
  </si>
  <si>
    <t>TDS MCED</t>
  </si>
  <si>
    <t>Cl (Chloride)</t>
  </si>
  <si>
    <t>Cl (Chloride)  MCED</t>
  </si>
  <si>
    <t>Total GC/MS (AS O-xylene)</t>
  </si>
  <si>
    <t>Total GC/MS MCED</t>
  </si>
  <si>
    <t>Total VOC'S</t>
  </si>
  <si>
    <t>Total SVOC'S</t>
  </si>
  <si>
    <t xml:space="preserve">Ag </t>
  </si>
  <si>
    <t xml:space="preserve">Ag MCED </t>
  </si>
  <si>
    <t xml:space="preserve">Al </t>
  </si>
  <si>
    <t>Al MCED</t>
  </si>
  <si>
    <t xml:space="preserve">As </t>
  </si>
  <si>
    <t xml:space="preserve">As MCED </t>
  </si>
  <si>
    <t>B</t>
  </si>
  <si>
    <t>B MCED</t>
  </si>
  <si>
    <t>Ba</t>
  </si>
  <si>
    <t xml:space="preserve">Ba  MCED </t>
  </si>
  <si>
    <t xml:space="preserve">Be </t>
  </si>
  <si>
    <t>Be MCED</t>
  </si>
  <si>
    <t>Ca</t>
  </si>
  <si>
    <t>Ca  MCED</t>
  </si>
  <si>
    <t xml:space="preserve">Cd </t>
  </si>
  <si>
    <t xml:space="preserve">Cd MCED </t>
  </si>
  <si>
    <t>Co</t>
  </si>
  <si>
    <t xml:space="preserve">Co MCED </t>
  </si>
  <si>
    <t xml:space="preserve">Cr </t>
  </si>
  <si>
    <t xml:space="preserve">Cr MCED </t>
  </si>
  <si>
    <t xml:space="preserve">Cu </t>
  </si>
  <si>
    <t xml:space="preserve">Cu MCED </t>
  </si>
  <si>
    <t>Fe</t>
  </si>
  <si>
    <t>Fe MCED</t>
  </si>
  <si>
    <t xml:space="preserve">Hg - ICP </t>
  </si>
  <si>
    <t>Hg - ICP MCED</t>
  </si>
  <si>
    <t>Hg - A.A.</t>
  </si>
  <si>
    <t>Hg - A.A. MCED</t>
  </si>
  <si>
    <t>K</t>
  </si>
  <si>
    <t>K MCED</t>
  </si>
  <si>
    <t>Li</t>
  </si>
  <si>
    <t>Li MCED</t>
  </si>
  <si>
    <t>Mg</t>
  </si>
  <si>
    <t>Mg MCED</t>
  </si>
  <si>
    <t xml:space="preserve">Mn </t>
  </si>
  <si>
    <t>Mn MCED</t>
  </si>
  <si>
    <t xml:space="preserve">Mo </t>
  </si>
  <si>
    <t>Mo MCED</t>
  </si>
  <si>
    <t>Na</t>
  </si>
  <si>
    <t>Na MCED</t>
  </si>
  <si>
    <t xml:space="preserve">Ni </t>
  </si>
  <si>
    <t xml:space="preserve">Ni MCED </t>
  </si>
  <si>
    <t>P</t>
  </si>
  <si>
    <t xml:space="preserve">P MCED </t>
  </si>
  <si>
    <t>Pb</t>
  </si>
  <si>
    <t xml:space="preserve">Pb MCED </t>
  </si>
  <si>
    <t>S</t>
  </si>
  <si>
    <t>S MCED</t>
  </si>
  <si>
    <t>Sb</t>
  </si>
  <si>
    <t xml:space="preserve">Sb MCED </t>
  </si>
  <si>
    <t xml:space="preserve">Se </t>
  </si>
  <si>
    <t>Se MCED</t>
  </si>
  <si>
    <t>Si</t>
  </si>
  <si>
    <t xml:space="preserve">Si MCED </t>
  </si>
  <si>
    <t xml:space="preserve">Sn </t>
  </si>
  <si>
    <t xml:space="preserve">Sn MCED </t>
  </si>
  <si>
    <t>Sr</t>
  </si>
  <si>
    <t xml:space="preserve">Sr MCED </t>
  </si>
  <si>
    <t>Ti</t>
  </si>
  <si>
    <t xml:space="preserve">Ti MCED </t>
  </si>
  <si>
    <t xml:space="preserve">V </t>
  </si>
  <si>
    <t xml:space="preserve">V    MCED </t>
  </si>
  <si>
    <t xml:space="preserve">Zn </t>
  </si>
  <si>
    <t>Zn
MCED</t>
  </si>
  <si>
    <t>dd/mm/yyyy</t>
  </si>
  <si>
    <r>
      <t>[m</t>
    </r>
    <r>
      <rPr>
        <b/>
        <vertAlign val="superscript"/>
        <sz val="10"/>
        <rFont val="Arial"/>
        <family val="2"/>
      </rPr>
      <t>3</t>
    </r>
    <r>
      <rPr>
        <b/>
        <sz val="10"/>
        <rFont val="Arial"/>
        <family val="2"/>
      </rPr>
      <t>/month]</t>
    </r>
  </si>
  <si>
    <r>
      <t>[m</t>
    </r>
    <r>
      <rPr>
        <b/>
        <vertAlign val="superscript"/>
        <sz val="10"/>
        <rFont val="Arial"/>
        <family val="2"/>
      </rPr>
      <t>3</t>
    </r>
    <r>
      <rPr>
        <b/>
        <sz val="10"/>
        <rFont val="Arial"/>
        <family val="2"/>
      </rPr>
      <t>/y]</t>
    </r>
  </si>
  <si>
    <t xml:space="preserve">  [mg/l]</t>
  </si>
  <si>
    <t xml:space="preserve">[mg/l] </t>
  </si>
  <si>
    <t xml:space="preserve"> [mg/l] </t>
  </si>
  <si>
    <t>NTU</t>
  </si>
  <si>
    <t>[NTU]</t>
  </si>
  <si>
    <t xml:space="preserve"> [mg/l]</t>
  </si>
  <si>
    <t>[mg/l]</t>
  </si>
  <si>
    <t>blocks in yellow present values within the threshold defined  in the  discharge permit</t>
  </si>
  <si>
    <t>blocks in red present values above the threshold defined  in the  discharge permit</t>
  </si>
  <si>
    <t>numbers in red refer to the LOQ of the method (less than)</t>
  </si>
  <si>
    <t>Report no./
Sample no.</t>
  </si>
  <si>
    <t>Unit Name/ 
Unit no.</t>
  </si>
  <si>
    <t>LSM Non-Process</t>
  </si>
  <si>
    <t>DSM Non-Process</t>
  </si>
  <si>
    <t>DSM Process</t>
  </si>
  <si>
    <r>
      <t>BOD</t>
    </r>
    <r>
      <rPr>
        <b/>
        <sz val="10"/>
        <rFont val="Arial"/>
        <family val="2"/>
      </rPr>
      <t xml:space="preserve"> </t>
    </r>
    <r>
      <rPr>
        <sz val="10"/>
        <rFont val="Arial"/>
        <family val="2"/>
      </rPr>
      <t xml:space="preserve"> </t>
    </r>
  </si>
  <si>
    <r>
      <t>BOD</t>
    </r>
    <r>
      <rPr>
        <b/>
        <sz val="10"/>
        <color indexed="20"/>
        <rFont val="Arial"/>
        <family val="2"/>
      </rPr>
      <t xml:space="preserve"> MCED</t>
    </r>
    <r>
      <rPr>
        <sz val="10"/>
        <color indexed="20"/>
        <rFont val="Arial"/>
        <family val="2"/>
      </rPr>
      <t xml:space="preserve"> </t>
    </r>
  </si>
  <si>
    <r>
      <t>BOD</t>
    </r>
    <r>
      <rPr>
        <b/>
        <sz val="10"/>
        <color indexed="20"/>
        <rFont val="Arial"/>
        <family val="2"/>
      </rPr>
      <t xml:space="preserve"> max criteria</t>
    </r>
    <r>
      <rPr>
        <sz val="10"/>
        <color indexed="20"/>
        <rFont val="Arial"/>
        <family val="2"/>
      </rPr>
      <t xml:space="preserve"> </t>
    </r>
  </si>
  <si>
    <t xml:space="preserve">TSS 105°C max criteria </t>
  </si>
  <si>
    <t xml:space="preserve">Turbidity max criteria </t>
  </si>
  <si>
    <t>Free Cl</t>
  </si>
  <si>
    <t>Free Cl MCED</t>
  </si>
  <si>
    <t>Free Cl max criteria</t>
  </si>
  <si>
    <t>Oil &amp; grease  (FTIR)</t>
  </si>
  <si>
    <t>Oil &amp; grease  ׂ(FTIR)</t>
  </si>
  <si>
    <t>Oil &amp; grease  ׂ(FTIR) MCED</t>
  </si>
  <si>
    <t>Mineral oil (FTIR)</t>
  </si>
  <si>
    <r>
      <t>NO</t>
    </r>
    <r>
      <rPr>
        <b/>
        <vertAlign val="subscript"/>
        <sz val="10"/>
        <rFont val="Arial (Hebrew)"/>
        <charset val="177"/>
      </rPr>
      <t>3</t>
    </r>
    <r>
      <rPr>
        <b/>
        <sz val="10"/>
        <rFont val="Arial (Hebrew)"/>
        <family val="2"/>
        <charset val="177"/>
      </rPr>
      <t>-N + NO</t>
    </r>
    <r>
      <rPr>
        <b/>
        <sz val="9"/>
        <rFont val="Arial (Hebrew)"/>
      </rPr>
      <t>2</t>
    </r>
    <r>
      <rPr>
        <b/>
        <sz val="10"/>
        <rFont val="Arial (Hebrew)"/>
        <family val="2"/>
        <charset val="177"/>
      </rPr>
      <t>-N</t>
    </r>
  </si>
  <si>
    <t xml:space="preserve">NO3-N + NO2-N  MCED  </t>
  </si>
  <si>
    <t>NH4-N</t>
  </si>
  <si>
    <t>Total P</t>
  </si>
  <si>
    <t>Total P MCED</t>
  </si>
  <si>
    <t>Fecal coliforms</t>
  </si>
  <si>
    <t>Faecal coliformes MCED</t>
  </si>
  <si>
    <t>Enterococcus</t>
  </si>
  <si>
    <t>Enterococus MCED</t>
  </si>
  <si>
    <t>TDS</t>
  </si>
  <si>
    <t>TDS max criteria</t>
  </si>
  <si>
    <t>MBAS</t>
  </si>
  <si>
    <t>cfu/100ml</t>
  </si>
  <si>
    <t>u/100ml</t>
  </si>
  <si>
    <t>Name of Production platform: LPP</t>
  </si>
  <si>
    <t>Black water and Grey water</t>
  </si>
  <si>
    <t>Open-Drain - LSM Non-Process, LSM Process, DSM Non-Process, DSM Process</t>
  </si>
  <si>
    <t>Source</t>
  </si>
  <si>
    <t>Black water</t>
  </si>
  <si>
    <t>Grey water</t>
  </si>
  <si>
    <t xml:space="preserve">Water Maker Brine </t>
  </si>
  <si>
    <t>ICP-MS</t>
  </si>
  <si>
    <t>Report no. / Sample no.</t>
  </si>
  <si>
    <t>Hg - AA</t>
  </si>
  <si>
    <t>Date</t>
  </si>
  <si>
    <t>pH</t>
  </si>
  <si>
    <t>Comments</t>
  </si>
  <si>
    <t>mg/L</t>
  </si>
  <si>
    <t>Limits</t>
  </si>
  <si>
    <t>6.0 - 9.5</t>
  </si>
  <si>
    <t>Fluid</t>
  </si>
  <si>
    <t>Free chlorine</t>
  </si>
  <si>
    <t>TSS</t>
  </si>
  <si>
    <t>&lt;0.3</t>
  </si>
  <si>
    <t>6 - 9.5</t>
  </si>
  <si>
    <t>&lt;50</t>
  </si>
  <si>
    <t>ZZZ-8570 (#1)</t>
  </si>
  <si>
    <t>GW</t>
  </si>
  <si>
    <t>BW</t>
  </si>
  <si>
    <t>ZZZ-8580 (#2)</t>
  </si>
  <si>
    <t>Jockey water</t>
  </si>
  <si>
    <t>Watermaker brine</t>
  </si>
  <si>
    <t>Free CL</t>
  </si>
  <si>
    <t xml:space="preserve">Name of Production platform: LPP </t>
  </si>
  <si>
    <t>Fire water pump</t>
  </si>
  <si>
    <t>882383, 882384</t>
  </si>
  <si>
    <t>882381, 882382</t>
  </si>
  <si>
    <t>882105, 882106</t>
  </si>
  <si>
    <t>882107, 882108</t>
  </si>
  <si>
    <t>Daily discharge</t>
  </si>
  <si>
    <t>Open-Drain</t>
  </si>
  <si>
    <t>Black and Grey</t>
  </si>
  <si>
    <t>Water Maker Brine</t>
  </si>
  <si>
    <t>Open-Drain - LPP lab</t>
  </si>
  <si>
    <t>Black and Grey - LPP lab</t>
  </si>
  <si>
    <t>Pumps - LPP lab</t>
  </si>
  <si>
    <t>887037, 887038</t>
  </si>
  <si>
    <t>500*</t>
  </si>
  <si>
    <t>No discharge overboard</t>
  </si>
  <si>
    <t xml:space="preserve">TOG </t>
  </si>
  <si>
    <t xml:space="preserve">TPH </t>
  </si>
  <si>
    <t>Was not discharged overboard</t>
  </si>
  <si>
    <t>Fire Water</t>
  </si>
  <si>
    <t>887035, 887036</t>
  </si>
  <si>
    <t>887033, 887034</t>
  </si>
  <si>
    <t>DSM Non-Process Open Drain 1 - rain water</t>
  </si>
  <si>
    <t>DSM Process Open Drain 1 - rain water</t>
  </si>
  <si>
    <t>LSM Process Open Drain 2 - rain water</t>
  </si>
  <si>
    <r>
      <t xml:space="preserve">Produced Water overboard - </t>
    </r>
    <r>
      <rPr>
        <b/>
        <sz val="10"/>
        <color rgb="FFFF0000"/>
        <rFont val="Arial"/>
        <family val="2"/>
      </rPr>
      <t>Currently not in service</t>
    </r>
  </si>
  <si>
    <t>LSM Non-Process Open Drain 2 - rain water</t>
  </si>
  <si>
    <t>DSM Process Open Drain 1 - estimation</t>
  </si>
  <si>
    <t>LSM Process Open Drain 2 (ABH-2170) - estimation</t>
  </si>
  <si>
    <t>DSM Non-Process Open Drain 1 - estimation</t>
  </si>
  <si>
    <t>LSM Non-Process Open Drain 2 - estimation</t>
  </si>
  <si>
    <t>Sanitary waste and Gray Water #1</t>
  </si>
  <si>
    <t>Sanitary waste and Gray Water #2</t>
  </si>
  <si>
    <r>
      <t xml:space="preserve">Cooling Water - </t>
    </r>
    <r>
      <rPr>
        <b/>
        <sz val="10"/>
        <color indexed="10"/>
        <rFont val="Arial"/>
        <family val="2"/>
      </rPr>
      <t>Currently not in service</t>
    </r>
  </si>
  <si>
    <t>Sewage treatment #1</t>
  </si>
  <si>
    <t>Sewage treatment #2</t>
  </si>
  <si>
    <t>887039, 887040</t>
  </si>
  <si>
    <t>ZZZ-8550 (#2)</t>
  </si>
  <si>
    <t>Black water / Grey water</t>
  </si>
  <si>
    <t>Unit number</t>
  </si>
  <si>
    <t>Threshold</t>
  </si>
  <si>
    <t>No sample was tested</t>
  </si>
  <si>
    <t>*TOC is used as an indication of a potential malfunction.</t>
  </si>
  <si>
    <t>Hypochlorite is not running. Discharge of untreated seawater.</t>
  </si>
  <si>
    <t xml:space="preserve">One sample was collected during October. </t>
  </si>
  <si>
    <t>Two samples of Black water were collected during October, one on Oct 19 and one on Oct 24. The BOD result in the first sample was above the threshold. A notification was sent on Oct 29. All other parameters tested on board were within the threshold.
Three samples of Grey water were collected during October, one on Oct 19, one on Oct 24 and on Oct 31. The BOD result in all sample were above the threshold. A notification was sent on Oct 29, Nov 3 and on Nov 10. The results in the LPP lab were within the threshold.</t>
  </si>
  <si>
    <t>Stop discharging overboard from unit no.1 on 13:00</t>
  </si>
  <si>
    <t>BW/GW</t>
  </si>
  <si>
    <t>Not discharging from the two sewage treatment units since November 4 and pumped to ISO tank.</t>
  </si>
  <si>
    <t>Lab analysis of the Black and Grey streams are detailed in the 'Open-Drain - LPP lab' sheet.</t>
  </si>
  <si>
    <t>Lab analysis of the Jockey water, water maker brine and Fire water pump are detailed in the 'Open-Drain - LPP lab' sheet.</t>
  </si>
  <si>
    <t>The daily discharge for each stream during October is detailed in the 'Daily discharge' sheet.</t>
  </si>
  <si>
    <t>The additives consumption for each chemical during October is detailed in the 'Additives' sheet.</t>
  </si>
  <si>
    <t xml:space="preserve">One sample from the LSM Non-Process, DSM Process and DSM Non-Process system was collected during October. 
The results of the LSM Non-Process and DSM Process systems were within the threshold. The TPH result of the DSM Non-Process sample was above the threshold. A notification was sent to MoEP on November 6. 
In our estimation, there may be a mistake in marking the samples on this day, because in the comparison between the laboratory results onshore and offshore it seems that the 'DSM non process' results are more similar to the 'DSM process' results at the platform lab.
The results in the LPP lab were within the threshold. </t>
  </si>
  <si>
    <t>Name of substance  -Identification by NIST library</t>
  </si>
  <si>
    <t>CAS</t>
  </si>
  <si>
    <r>
      <t>Semi Quant.*</t>
    </r>
    <r>
      <rPr>
        <b/>
        <sz val="12"/>
        <rFont val="Tahoma"/>
        <family val="2"/>
      </rPr>
      <t xml:space="preserve"> (mg/L</t>
    </r>
    <r>
      <rPr>
        <b/>
        <sz val="11"/>
        <rFont val="Tahoma"/>
        <family val="2"/>
      </rPr>
      <t>)</t>
    </r>
  </si>
  <si>
    <t>1,2-Benzenedicarboxylic acid, ditridecyl ester</t>
  </si>
  <si>
    <t>000119-06-2</t>
  </si>
  <si>
    <t>1-Bromo-11-iodoundecane</t>
  </si>
  <si>
    <t>139123-69-6</t>
  </si>
  <si>
    <t>1-Docosanol, methyl ether</t>
  </si>
  <si>
    <t>1000333-91-9</t>
  </si>
  <si>
    <t>Cyclopropane, nonyl-</t>
  </si>
  <si>
    <t>074663-85-7</t>
  </si>
  <si>
    <t>Leviathan DSM Process Open Drain  31.10.2019</t>
  </si>
  <si>
    <t>1-Chloroeicosane</t>
  </si>
  <si>
    <t>042217-02-7</t>
  </si>
  <si>
    <t>1-Dodecanethiol</t>
  </si>
  <si>
    <t>000112-55-0</t>
  </si>
  <si>
    <t>1H-Benzotriazole, 5-methyl-</t>
  </si>
  <si>
    <t>000136-85-6</t>
  </si>
  <si>
    <t>4,4-Difluororetinol (all-trans)</t>
  </si>
  <si>
    <t>090660-21-2</t>
  </si>
  <si>
    <t>4-Chlorobenzenesulfonamide, N-methyl-</t>
  </si>
  <si>
    <t>006333-79-5</t>
  </si>
  <si>
    <t>4-Methyldocosane</t>
  </si>
  <si>
    <t>025117-30-0</t>
  </si>
  <si>
    <t>7-Heptadecene, 1-chloro-</t>
  </si>
  <si>
    <t>056554-78-0</t>
  </si>
  <si>
    <t>Benzoic acid</t>
  </si>
  <si>
    <t>000065-85-0</t>
  </si>
  <si>
    <t>Pyridine-3-carboxamide, oxime, N-(2-trifluoromethylphenyl)-</t>
  </si>
  <si>
    <t>288246-53-7</t>
  </si>
  <si>
    <t>Silane, trichlorooctadecyl-</t>
  </si>
  <si>
    <t>000112-04-9</t>
  </si>
  <si>
    <t>Leviathan DSM Non-Process Open Drain 31.10.2019</t>
  </si>
  <si>
    <t>Leviathan LSM Non-Process Open Drain 31.10.2019</t>
  </si>
  <si>
    <t>2-Propanol, 1-(2-methoxypropoxy)-</t>
  </si>
  <si>
    <t>013429-07-7</t>
  </si>
  <si>
    <t>Analysis</t>
  </si>
  <si>
    <t xml:space="preserve"> VOC in waste water </t>
  </si>
  <si>
    <t>Total VOCs</t>
  </si>
  <si>
    <t>Not detected</t>
  </si>
  <si>
    <t>Open Drain -GC-MS</t>
  </si>
  <si>
    <t>Open Drain-VOC</t>
  </si>
  <si>
    <t>The Open Drain water VOC results received from the lab are detailed in the 'Open-Drain-VOC' sheet.</t>
  </si>
  <si>
    <t>The Open Drain water GC-MS results received from the lab are detailed in the 'Open-Drain-GC-MS' sheet.</t>
  </si>
  <si>
    <t>Lab analysis of the four Open Drain systems are detailed in the 'Open-Drain - LPP lab' sheet.</t>
  </si>
  <si>
    <t>LSM Process</t>
  </si>
  <si>
    <t>ND</t>
  </si>
  <si>
    <t>891224, 891225</t>
  </si>
  <si>
    <t>891220, 891221</t>
  </si>
  <si>
    <t>891222, 891223</t>
  </si>
  <si>
    <t>902566, 902567</t>
  </si>
  <si>
    <t>Unit no.</t>
  </si>
  <si>
    <t>DSM process open drain - 1</t>
  </si>
  <si>
    <t>LSM process open drain - 3</t>
  </si>
  <si>
    <t>DSM non-process open drain - 2</t>
  </si>
  <si>
    <t>LSM non-process open drainc - 4</t>
  </si>
  <si>
    <t xml:space="preserve">Cooling water </t>
  </si>
  <si>
    <t>Month: November 2019</t>
  </si>
  <si>
    <t>1H-Benzotriazole, 4-methyl-</t>
  </si>
  <si>
    <t>029878-31-7</t>
  </si>
  <si>
    <t>Carbonic acid, hexadecyl 2,2,2-trichloroethyl ester</t>
  </si>
  <si>
    <t>1000314-56-2</t>
  </si>
  <si>
    <t>Leviathan LSM Non-Process Open Drain 10.11.2019</t>
  </si>
  <si>
    <t>Unit no. 1</t>
  </si>
  <si>
    <t>Unit no. 2</t>
  </si>
  <si>
    <t>Unit no. 4</t>
  </si>
  <si>
    <t>Cooling Water</t>
  </si>
  <si>
    <t>bbls</t>
  </si>
  <si>
    <t>DSM Process Open Drain - unit no.1 - total</t>
  </si>
  <si>
    <t>LSM Process Open Drain - unit no.3 - total</t>
  </si>
  <si>
    <t>DSM Non-Process Open Drain - unit no.2 - total</t>
  </si>
  <si>
    <t>LSM Non-Process Open Drain - unit no.4 - total</t>
  </si>
  <si>
    <t>Stop discharging overboard from unit no.2</t>
  </si>
  <si>
    <t>Leviathan DSM Process Open Drain  10.11.2019</t>
  </si>
  <si>
    <t>Leviathan DSM Non-Process Open Drain 10.11.2019</t>
  </si>
  <si>
    <t>Unit no. 3</t>
  </si>
  <si>
    <t>Leviathan LSM Non-Process Open Drain 27.11.2019</t>
  </si>
  <si>
    <t>Leviathan LSM Process Open Drain 27.11.2019</t>
  </si>
  <si>
    <t xml:space="preserve">One sample from the open drain sump during November. </t>
  </si>
  <si>
    <t>No sample was collected during November because discharge was stopped since November 4th, black water and gray water are pumped to ISO tank and disposed to shore.</t>
  </si>
  <si>
    <t xml:space="preserve">TPH was not tested. </t>
  </si>
  <si>
    <t>Turbidity results of 69-78NTU were found in the sanitary waste on Nov 2nd. A notification was sent to MoEP on Nov 3rd. On November 4th MoEP were notified that the discharge from both sewage treatment units were stopped, all black and grey water are being pumped to ISO tanks and dispose to shore.</t>
  </si>
  <si>
    <t>Month: December 2019</t>
  </si>
  <si>
    <t>Month</t>
  </si>
  <si>
    <t>November</t>
  </si>
  <si>
    <t>December</t>
  </si>
  <si>
    <t>Monthly average</t>
  </si>
  <si>
    <t>OOS</t>
  </si>
  <si>
    <t>Monthly maximum</t>
  </si>
  <si>
    <t>Monthly minimum</t>
  </si>
  <si>
    <t>Standard deviation</t>
  </si>
  <si>
    <t>Median</t>
  </si>
  <si>
    <t>* of 0.5 averages results</t>
  </si>
  <si>
    <t>* out of service</t>
  </si>
  <si>
    <t>Date Time</t>
  </si>
  <si>
    <t>OIW</t>
  </si>
  <si>
    <t>Comment</t>
  </si>
  <si>
    <t>ppm</t>
  </si>
  <si>
    <t>Oil in Water - DSM process open drain - 1</t>
  </si>
  <si>
    <t>*</t>
  </si>
  <si>
    <t>DSM NP was closed. Was not discharged overboard</t>
  </si>
  <si>
    <t>DSM NP was closed once high TPH result was found.</t>
  </si>
  <si>
    <t>TOC result of 1,332mg/L was found in the LSM Non-Process on Nov 20th. A notification was sent to MoEP on Nov 21st. Walkdown of LSM non-process drainage areas was conducted to check for any possible leaks . An investigation report was submitted to MoEP on Nov 28th.</t>
  </si>
  <si>
    <t>Cooling water</t>
  </si>
  <si>
    <t>Fire water</t>
  </si>
  <si>
    <t>LPP lab</t>
  </si>
  <si>
    <t>Bactochem</t>
  </si>
  <si>
    <t xml:space="preserve">One sample was collected during December. </t>
  </si>
  <si>
    <t>Oil in Water - LSM process open drain - 3</t>
  </si>
  <si>
    <t>LPP Lab</t>
  </si>
  <si>
    <t>Verification test (PPM)</t>
  </si>
  <si>
    <t xml:space="preserve">OIW </t>
  </si>
  <si>
    <t>Verification test (ppm)</t>
  </si>
  <si>
    <t> 0.1</t>
  </si>
  <si>
    <t>920359, 920360</t>
  </si>
  <si>
    <t>917418, 917419</t>
  </si>
  <si>
    <t>917420, 917421</t>
  </si>
  <si>
    <t>Glutaraldehyde</t>
  </si>
  <si>
    <t>000111-30-8</t>
  </si>
  <si>
    <t>3-Octadecene, (E)-</t>
  </si>
  <si>
    <t>007206-19-1</t>
  </si>
  <si>
    <t>1R,4R,7R,11R-1,3,4,7-Tetramethyltricyclo[5.3.1.0(4,11)]undec-2-ene</t>
  </si>
  <si>
    <t>137235-59-7</t>
  </si>
  <si>
    <t>Ambrosin</t>
  </si>
  <si>
    <t>000509-93-3</t>
  </si>
  <si>
    <t>Leviathan DSM Process Open Drain  29.12.2019</t>
  </si>
  <si>
    <t>Heptadecane</t>
  </si>
  <si>
    <t>000629-78-7</t>
  </si>
  <si>
    <t>1-Hexacosene</t>
  </si>
  <si>
    <t>018835-33-1</t>
  </si>
  <si>
    <t>Tetrapentacontane, 1,54-dibromo-</t>
  </si>
  <si>
    <t>1000156-09-4</t>
  </si>
  <si>
    <t>Cyclotetradecane, 1,7,11-trimethyl-4-(1-methylethyl)-</t>
  </si>
  <si>
    <t>001786-12-5</t>
  </si>
  <si>
    <t>1-Tricosene</t>
  </si>
  <si>
    <t>018835-32-0</t>
  </si>
  <si>
    <t>Dotriacontyl pentafluoropropionate</t>
  </si>
  <si>
    <t>1000351-81-4</t>
  </si>
  <si>
    <t>Heptacosyl acetate</t>
  </si>
  <si>
    <t>1000351-78-2</t>
  </si>
  <si>
    <t>5-Methyl-Z-5-docosene</t>
  </si>
  <si>
    <t>1000131-17-1</t>
  </si>
  <si>
    <t>Octatriacontyl pentafluoropropionate</t>
  </si>
  <si>
    <t>1000351-89-1</t>
  </si>
  <si>
    <t>Leviathan LSM Non-Process Open Drain 29.12.2019</t>
  </si>
  <si>
    <t>Leviathan DSM Non-Process Open Drain 31.12.2019</t>
  </si>
  <si>
    <t>Cyclohexylmethylsilane</t>
  </si>
  <si>
    <t>002096-99-3</t>
  </si>
  <si>
    <t>Octadecane, 1-chloro-</t>
  </si>
  <si>
    <t>003386-33-2</t>
  </si>
  <si>
    <t>916675, 916676</t>
  </si>
  <si>
    <t>Leviathan LSM Non-Process Open Drain 28.12.2019</t>
  </si>
  <si>
    <t>Tetrachloroethylene</t>
  </si>
  <si>
    <t xml:space="preserve">Leviathan DSM Process Open Drain  </t>
  </si>
  <si>
    <t xml:space="preserve">Leviathan DSM Non-Process Open Drain </t>
  </si>
  <si>
    <t xml:space="preserve">Leviathan LSM Non-Process Open Drain </t>
  </si>
  <si>
    <t>Discharge overboard</t>
  </si>
  <si>
    <t xml:space="preserve"> Hypochlorite unit is runing</t>
  </si>
  <si>
    <t xml:space="preserve"> Hypochlorite unit is runing. Discharge overboard</t>
  </si>
  <si>
    <t xml:space="preserve">Over board was Isolated at 13:00 and had to reopen at 14:00 due to heavy Rain 
</t>
  </si>
  <si>
    <t xml:space="preserve">Overboard Open due to heavy rain , continued monitoring and taking sample </t>
  </si>
  <si>
    <t xml:space="preserve">Overboard closed at 7:40. Floating over and sending to Slop / ISO </t>
  </si>
  <si>
    <t xml:space="preserve">Overboard closed. Floating over and sending to Slop / ISO 
</t>
  </si>
  <si>
    <t xml:space="preserve">Closed overboard </t>
  </si>
  <si>
    <t>Open due to heavy rain.</t>
  </si>
  <si>
    <t>Overboard valve open. Continue to monitor and make rounds.</t>
  </si>
  <si>
    <t>LSM non-process open drain - 4</t>
  </si>
  <si>
    <t>DSM P Open-Drain-OIW Analyzer</t>
  </si>
  <si>
    <t>LSM P Open-Drain-OIW Analyzer</t>
  </si>
  <si>
    <t>Open-Drain - LPP lab vs. lab</t>
  </si>
  <si>
    <t>910830, 910831</t>
  </si>
  <si>
    <t>Gas Production</t>
  </si>
  <si>
    <t>Rain volumes were received from the meteorological system. The results will be compared to the rain data from the "Israel Meteorological Service once it will be available.</t>
  </si>
  <si>
    <t>OIW results from the DSM Process system were added. A verification test between the OIW results and the TOG and TPH results is added, also in a graph display.</t>
  </si>
  <si>
    <t>OIW results from the LSM Process system were added. A verification test between the OIW results and the TOG and TPH results is added, also in a graph display.</t>
  </si>
  <si>
    <t>A comparison between the TOG and TPH results in the open drain systems from the external lab and the LPP lab result is added.</t>
  </si>
  <si>
    <t xml:space="preserve">Waste water disposal </t>
  </si>
  <si>
    <t>m3/m</t>
  </si>
  <si>
    <t>Waste water disposal to shore</t>
  </si>
  <si>
    <t>Total Produced Water from the wells</t>
  </si>
  <si>
    <t xml:space="preserve">Produced Water Discharged overboard </t>
  </si>
  <si>
    <t>Produced water disposal to shore</t>
  </si>
  <si>
    <t>Waste water disposal to shore (Excluding Produced water)</t>
  </si>
  <si>
    <t>comments</t>
  </si>
  <si>
    <t>Discharge Permit</t>
  </si>
  <si>
    <t>Meteorological system</t>
  </si>
  <si>
    <t>Flow meters</t>
  </si>
  <si>
    <t>Gas production was started on Dec 31st 2019.</t>
  </si>
  <si>
    <t>Translated permit into English is available on the platform.</t>
  </si>
  <si>
    <t>Flow meters for Black and Grey water were installed on the platform. Due to malfunction, the flow is calculated based on level gauges.
Flow meters in the Open drain systems and fire water pumps were installed. NBL is developing an alternative for measuring the low range of the flows.</t>
  </si>
  <si>
    <t>One sample from each open drain sump was collected during December. 
pH result in the LSM Process sample was 5.95. The pH at the LPP lab was 7 around the sampling time.
LSM Non-Process was collected on Dec 29th, TOG and TPH results were above the threshold. The sump was not discharged overboard.</t>
  </si>
  <si>
    <t>A sample of black water was collected on December 15th while not discharging overboard. After received results (that are within the threshold), the system was open for discharging. Black water was discharged overboard only on Dec 27. On the other days, the black water and gray water are pumped to ISO tank and disposed to shore.</t>
  </si>
  <si>
    <t>TPH result of 18mg/L was found in the DSM Non-Process on Dec 5th. A notification was sent to MoEP on Dec 5th. An investigation report was submitted to MoEP on Jan 9th.
TOC of 866 received on Dec 3 in the DSM process system. A notification was sent to MoEP.
TOC of 699 received on Dec 11 in the LSM process system. A notification was sent to MoEP.
TOC of 655 received on Dec 16 in the DSM process system. A notification was sent to MoEP.
Between Dec 25 until Dec 31 TOG and TPH results at the LPP lab were above the threshold in the different sump. Overboard was closed once high results were detected. Sumps were open for discharge due to heavy rain. Notification was sent to MoEP on December 26, 29, 30.</t>
  </si>
  <si>
    <t xml:space="preserve">Meteorological system was installed on the platform. </t>
  </si>
  <si>
    <t>One sample was collected during December. The metals concentration is might be because of the piping. Another sample will be taken to repeat the sample.
On Dec 29, part of the sea water from the fire water pump test was discharged overboard from the hoses on the helideck.</t>
  </si>
  <si>
    <t>Month: January 2020</t>
  </si>
  <si>
    <t>Open</t>
  </si>
  <si>
    <t>Closed</t>
  </si>
  <si>
    <t>Overboard Open due to rain</t>
  </si>
  <si>
    <t>-</t>
  </si>
  <si>
    <t>LPP - 2020</t>
  </si>
  <si>
    <t>Total 2020</t>
  </si>
  <si>
    <t>Was not discharged overboard while sampling</t>
  </si>
  <si>
    <t>Notification in SMS</t>
  </si>
  <si>
    <t>19/01/20</t>
  </si>
  <si>
    <t>23/01/20</t>
  </si>
  <si>
    <t>17/01/20</t>
  </si>
  <si>
    <t>927628, 927629</t>
  </si>
  <si>
    <t>Total Open Drain</t>
  </si>
  <si>
    <t>27/01/2020</t>
  </si>
  <si>
    <t>26/01/20</t>
  </si>
  <si>
    <t>27/01/20</t>
  </si>
  <si>
    <t>closed</t>
  </si>
  <si>
    <t>930135, 930136</t>
  </si>
  <si>
    <t>930133, 930134</t>
  </si>
  <si>
    <t>930131, 930132</t>
  </si>
  <si>
    <t>930137, 930138</t>
  </si>
  <si>
    <t>Cyclooctane, methyl-</t>
  </si>
  <si>
    <t>001502-38-1</t>
  </si>
  <si>
    <t>Dodecane, 2,6,11-trimethyl-</t>
  </si>
  <si>
    <t>031295-56-4</t>
  </si>
  <si>
    <t>Hexadecane, 2,6,10,14-tetramethyl-</t>
  </si>
  <si>
    <t>000638-36-8</t>
  </si>
  <si>
    <t xml:space="preserve">TDS </t>
  </si>
  <si>
    <t>Leviathan LSM Non-Process Open Drain</t>
  </si>
  <si>
    <t xml:space="preserve">Leviathan LSM Process Open Drain </t>
  </si>
  <si>
    <t>Leviathan DSM Process Open Drain</t>
  </si>
  <si>
    <t>Closed after high reading</t>
  </si>
  <si>
    <t>Production sheets were taken out of the excel file, they will be submitted in a separate Production file.</t>
  </si>
  <si>
    <t xml:space="preserve">One sample was collected during January. </t>
  </si>
  <si>
    <t>XY Chart for OIW, TOG and TPH was added.</t>
  </si>
  <si>
    <t>Black water was discharged between 1-17 of January. For the rest of the month the black water was pumped to ISO tank and disposed to shore.
Turbidity at 63 on Jan 4 for black water. A notification was sent to MOEP.
Grey water was not discharged during January. The gray water was pumped to ISO tank and disposed to shore.</t>
  </si>
  <si>
    <t> 0.51</t>
  </si>
  <si>
    <t> 0.10</t>
  </si>
  <si>
    <t> 0.11</t>
  </si>
  <si>
    <t> 0.69</t>
  </si>
  <si>
    <t> 0</t>
  </si>
  <si>
    <t> 1.58</t>
  </si>
  <si>
    <t>January</t>
  </si>
  <si>
    <t>Black and Gray Water</t>
  </si>
  <si>
    <t>See comments</t>
  </si>
  <si>
    <t> 1153</t>
  </si>
  <si>
    <t>One sample from each open drain sump was collected during January. 
pH result in the DSM Process sample was 10.22. The pH at the LPP lab was 9.3 around the sampling time. The Sump Was closed during the sampling and was not discharged. See comments on pH in "Open-Drain - LPP lab" remarks.</t>
  </si>
  <si>
    <t>Black water was discharged between 1-17 of January. For the rest of the month the black water was pumped to ISO tank and disposed to shore.
A sample of black water was collected on January 17th while still discharging overboard. All results were within permit threshold.
Gray water was not discharged during January. The gray water was pumped to ISO tank and disposed to shore.</t>
  </si>
  <si>
    <t>Stop discharging overboard since Jan. 17</t>
  </si>
  <si>
    <t xml:space="preserve">On Jan 11 at 9:21 and 12:27 SMS sent for produced water OIW&gt;18. Produced water was not discharged overboard at this time. </t>
  </si>
  <si>
    <t>Total Produced Water from the wells calculated based on reservoir properties. Produced water was not discharged and is being disposed to shore periodically based on ship availability and storage capacity, disposal took place mainly during February and to be reported next monthly report.</t>
  </si>
  <si>
    <t xml:space="preserve">Between Jan 1 until Jan 9 TOG and TPH results at the LPP lab were above the threshold intermittently in the different sumps. Overboard was closed once high results were detected. Sumps were open for discharge due to heavy rain. Notification was sent to MoEP on Jan 1, 4, 5, 8 and 9.
High pH readings (10.8-11.6) were identified on Jan 17-20 in DSM Process Open Drain Sump. The DSM Process Open Drain Sump has been closed and pump to ISO container.
TOC of 569 received on Jan 19 in the DSM non process system. A notification was sent to MoEP. The DSM Non Process Open Drain Sump has been closed and pump to ISO container.
TPH of 16.2 received on Jan 20 in the DSM non process system. A notification was sent to MoEP. The DSM Non Process Open Drain Sump has been closed and pump to ISO container.
TOC of 2490 received on Jan 31 in the DSM process system. A notification was sent to MoEP. The DSM  Process Open Drain Sump was open from 2:45 to 6:30 due to heavy rains. </t>
  </si>
  <si>
    <t>Overboard Open due to rain, closed due to high readings</t>
  </si>
  <si>
    <t xml:space="preserve">On Jan 29 the fire pump was automatically activated due to LPP Shutdown. During the time that the pumps were running the offshore team was focused on safely stabilizing and subsequently the pumps were shut down. </t>
  </si>
  <si>
    <t>Month: February 2020</t>
  </si>
  <si>
    <t>open</t>
  </si>
  <si>
    <t>13/02/20</t>
  </si>
  <si>
    <t>22/02/20</t>
  </si>
  <si>
    <t>25/02/20</t>
  </si>
  <si>
    <t>940496, 940497</t>
  </si>
  <si>
    <t>940498, 940499</t>
  </si>
  <si>
    <t>940494, 940495</t>
  </si>
  <si>
    <t>February</t>
  </si>
  <si>
    <t>Progress Report</t>
  </si>
  <si>
    <t> 0.718</t>
  </si>
  <si>
    <t>0.117 </t>
  </si>
  <si>
    <t> 0.092</t>
  </si>
  <si>
    <t> 1429</t>
  </si>
  <si>
    <t> 44.2</t>
  </si>
  <si>
    <t>0.561 </t>
  </si>
  <si>
    <t>1.398 </t>
  </si>
  <si>
    <t>0 </t>
  </si>
  <si>
    <t>One sample from each open drain sump was collected during February. 
pH result in the DSM Process sample from Feb 22 was 5.63. The pH at the LPP lab was 6.1 around the sampling time. Notification was sent to MOEP when results were received on March 1st.</t>
  </si>
  <si>
    <t>Between Feb 1 and Feb 13 TOC results for the DSM Process at the LPP lab were above the reference value. The Sump was open for discharge intermittently during heavy rain. Notifications were sent to MOEP on Feb. 2, 4, 7, 8, 9 and 12.</t>
  </si>
  <si>
    <t>915274, 915273</t>
  </si>
  <si>
    <t xml:space="preserve">Closed - TOG&lt;TPH, Results do not seem logical, sampled again </t>
  </si>
  <si>
    <t xml:space="preserve">Pentaethylene glycol monododecyl ether </t>
  </si>
  <si>
    <t>003055-95-6</t>
  </si>
  <si>
    <t>Octaethylene glycol</t>
  </si>
  <si>
    <t xml:space="preserve"> 1000289-34-2 </t>
  </si>
  <si>
    <t>Benzene, (1-methyldodecyl)-</t>
  </si>
  <si>
    <t xml:space="preserve"> 004534-53-6 </t>
  </si>
  <si>
    <t>As of the end of February 2020 no water has been discharged from the PW system to the sea. Commissioning activities are still underway, and any produced water is being transported onshore for disposal. Commissioning is taking longer than expected due to problems with the vender package. The OSORB vessel internals (top &amp; bottom screens) are currently in the Netherlands undergoing modification. The initial OSORB flow results were positive (flowing back to the off-spec tank) but the period of operation was too short to establish a full understanding of the removal performance for the various organic compounds.</t>
  </si>
  <si>
    <t>Total Produced Water from the wells calculated based on reservoir properties. Produced water was not discharged and is being disposed to shore periodically based on ship availability and storage capacity. This amount includes small amounts of other waste water disposed to shore</t>
  </si>
  <si>
    <t>Black water and Grey water were not discharged overboard during February. It was pumped to ISO tank and disposed to shore.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</si>
</sst>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 #,##0.00_ ;_ * \-#,##0.00_ ;_ * &quot;-&quot;??_ ;_ @_ "/>
    <numFmt numFmtId="165" formatCode="0.0"/>
    <numFmt numFmtId="166" formatCode="#,##0.0"/>
    <numFmt numFmtId="167" formatCode="B1mmm\-yy"/>
    <numFmt numFmtId="168" formatCode="0.000"/>
    <numFmt numFmtId="169" formatCode="[$-1010000]d/m/yy;@"/>
    <numFmt numFmtId="170" formatCode="m/d/yy\ h:mm;@"/>
    <numFmt numFmtId="171" formatCode="d\-mmm\-yy\ hh:mm"/>
    <numFmt numFmtId="172" formatCode="[$-409]mmm\-yy;@"/>
    <numFmt numFmtId="173" formatCode="dd\-mmm\-yy\ hh:mm:ss"/>
    <numFmt numFmtId="174" formatCode="[$-409]d\-mmm\-yy;@"/>
    <numFmt numFmtId="175" formatCode="h:mm;@"/>
    <numFmt numFmtId="176" formatCode="[$-1010409]d\ mmm\ yy;@"/>
    <numFmt numFmtId="177" formatCode="[$-1000000]h:mm;@"/>
    <numFmt numFmtId="178" formatCode="mm/dd/yy;@"/>
    <numFmt numFmtId="179" formatCode="hh:mm;@"/>
  </numFmts>
  <fonts count="74">
    <font>
      <sz val="10"/>
      <name val="Arial"/>
      <charset val="177"/>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b/>
      <sz val="10"/>
      <name val="Arial"/>
      <family val="2"/>
    </font>
    <font>
      <sz val="10"/>
      <name val="Arial"/>
      <family val="2"/>
    </font>
    <font>
      <b/>
      <sz val="11"/>
      <color indexed="8"/>
      <name val="Arial"/>
      <family val="2"/>
    </font>
    <font>
      <b/>
      <sz val="10"/>
      <color indexed="9"/>
      <name val="Arial"/>
      <family val="2"/>
    </font>
    <font>
      <vertAlign val="superscript"/>
      <sz val="10"/>
      <name val="Arial"/>
      <family val="2"/>
    </font>
    <font>
      <b/>
      <i/>
      <sz val="14"/>
      <color indexed="9"/>
      <name val="Arial"/>
      <family val="2"/>
    </font>
    <font>
      <i/>
      <sz val="14"/>
      <name val="Arial"/>
      <family val="2"/>
    </font>
    <font>
      <b/>
      <i/>
      <sz val="16"/>
      <color indexed="9"/>
      <name val="Arial"/>
      <family val="2"/>
    </font>
    <font>
      <b/>
      <sz val="10"/>
      <color indexed="10"/>
      <name val="Arial"/>
      <family val="2"/>
    </font>
    <font>
      <b/>
      <sz val="10"/>
      <color rgb="FFFF0000"/>
      <name val="Arial"/>
      <family val="2"/>
    </font>
    <font>
      <sz val="9"/>
      <name val="Arial"/>
      <family val="2"/>
    </font>
    <font>
      <b/>
      <sz val="11"/>
      <name val="Arial"/>
      <family val="2"/>
    </font>
    <font>
      <sz val="11"/>
      <name val="Arial"/>
      <family val="2"/>
    </font>
    <font>
      <b/>
      <sz val="10"/>
      <name val="Arial (Hebrew)"/>
      <family val="2"/>
      <charset val="177"/>
    </font>
    <font>
      <b/>
      <sz val="10"/>
      <color indexed="20"/>
      <name val="Arial (Hebrew)"/>
      <family val="2"/>
      <charset val="177"/>
    </font>
    <font>
      <b/>
      <sz val="10"/>
      <color indexed="20"/>
      <name val="Arial"/>
      <family val="2"/>
    </font>
    <font>
      <b/>
      <vertAlign val="subscript"/>
      <sz val="10"/>
      <name val="Arial (Hebrew)"/>
      <charset val="177"/>
    </font>
    <font>
      <b/>
      <vertAlign val="subscript"/>
      <sz val="10"/>
      <color indexed="20"/>
      <name val="Arial (Hebrew)"/>
      <family val="2"/>
      <charset val="177"/>
    </font>
    <font>
      <b/>
      <sz val="10"/>
      <color indexed="20"/>
      <name val="Arial Cyr"/>
      <family val="2"/>
      <charset val="204"/>
    </font>
    <font>
      <b/>
      <vertAlign val="superscript"/>
      <sz val="10"/>
      <name val="Arial"/>
      <family val="2"/>
    </font>
    <font>
      <sz val="11"/>
      <name val="Arial (Hebrew)"/>
      <charset val="177"/>
    </font>
    <font>
      <sz val="11"/>
      <name val="Arial (Hebrew)"/>
      <family val="2"/>
      <charset val="177"/>
    </font>
    <font>
      <b/>
      <sz val="11"/>
      <color indexed="20"/>
      <name val="Arial (Hebrew)"/>
      <family val="2"/>
      <charset val="177"/>
    </font>
    <font>
      <sz val="11"/>
      <color indexed="20"/>
      <name val="Arial (Hebrew)"/>
      <family val="2"/>
      <charset val="177"/>
    </font>
    <font>
      <b/>
      <sz val="11"/>
      <color indexed="20"/>
      <name val="Arial"/>
      <family val="2"/>
    </font>
    <font>
      <sz val="11"/>
      <color rgb="FFFF0000"/>
      <name val="Arial"/>
      <family val="2"/>
    </font>
    <font>
      <sz val="11"/>
      <color rgb="FFFF0000"/>
      <name val="Arial (Hebrew)"/>
      <charset val="177"/>
    </font>
    <font>
      <b/>
      <sz val="11"/>
      <color indexed="20"/>
      <name val="Arial Cyr"/>
      <family val="2"/>
      <charset val="204"/>
    </font>
    <font>
      <sz val="11"/>
      <color rgb="FF9C0006"/>
      <name val="Arial"/>
      <family val="2"/>
      <charset val="177"/>
      <scheme val="minor"/>
    </font>
    <font>
      <sz val="11"/>
      <color theme="1"/>
      <name val="DavidRomanMF"/>
    </font>
    <font>
      <sz val="11"/>
      <color indexed="10"/>
      <name val="Arial"/>
      <family val="2"/>
    </font>
    <font>
      <sz val="10"/>
      <color indexed="8"/>
      <name val="MS Sans Serif"/>
      <family val="2"/>
    </font>
    <font>
      <sz val="11"/>
      <color theme="1"/>
      <name val="Cambria"/>
      <family val="1"/>
    </font>
    <font>
      <b/>
      <sz val="8"/>
      <color indexed="81"/>
      <name val="Tahoma"/>
      <family val="2"/>
    </font>
    <font>
      <sz val="8"/>
      <color indexed="81"/>
      <name val="Tahoma"/>
      <family val="2"/>
    </font>
    <font>
      <sz val="10"/>
      <color indexed="20"/>
      <name val="Arial"/>
      <family val="2"/>
    </font>
    <font>
      <b/>
      <sz val="9"/>
      <name val="Arial Cyr"/>
      <family val="2"/>
      <charset val="204"/>
    </font>
    <font>
      <b/>
      <sz val="9"/>
      <name val="Arial (Hebrew)"/>
    </font>
    <font>
      <b/>
      <sz val="9"/>
      <color indexed="20"/>
      <name val="Arial Cyr"/>
      <family val="2"/>
      <charset val="204"/>
    </font>
    <font>
      <b/>
      <sz val="10"/>
      <color theme="1"/>
      <name val="Arial"/>
      <family val="2"/>
    </font>
    <font>
      <b/>
      <sz val="9"/>
      <color theme="1"/>
      <name val="Arial"/>
      <family val="2"/>
      <scheme val="minor"/>
    </font>
    <font>
      <b/>
      <sz val="9"/>
      <name val="Arial"/>
      <family val="2"/>
    </font>
    <font>
      <sz val="9"/>
      <color theme="1"/>
      <name val="Arial"/>
      <family val="2"/>
      <scheme val="minor"/>
    </font>
    <font>
      <sz val="11"/>
      <color rgb="FFFF0000"/>
      <name val="Arial (Hebrew)"/>
      <family val="2"/>
      <charset val="177"/>
    </font>
    <font>
      <b/>
      <sz val="10"/>
      <color theme="1"/>
      <name val="Arial"/>
      <family val="2"/>
      <scheme val="minor"/>
    </font>
    <font>
      <sz val="10"/>
      <color theme="1"/>
      <name val="Arial"/>
      <family val="2"/>
      <scheme val="minor"/>
    </font>
    <font>
      <b/>
      <sz val="9"/>
      <name val="Arial"/>
      <family val="2"/>
      <scheme val="minor"/>
    </font>
    <font>
      <sz val="11"/>
      <name val="Arial"/>
      <family val="2"/>
      <scheme val="minor"/>
    </font>
    <font>
      <b/>
      <sz val="11"/>
      <color theme="1"/>
      <name val="Tahoma"/>
      <family val="2"/>
    </font>
    <font>
      <b/>
      <sz val="11"/>
      <name val="Tahoma"/>
      <family val="2"/>
    </font>
    <font>
      <b/>
      <sz val="12"/>
      <name val="Tahoma"/>
      <family val="2"/>
    </font>
    <font>
      <sz val="11"/>
      <color rgb="FF000000"/>
      <name val="Arial"/>
      <family val="2"/>
    </font>
    <font>
      <b/>
      <sz val="11"/>
      <color rgb="FF000000"/>
      <name val="Arial"/>
      <family val="2"/>
    </font>
    <font>
      <b/>
      <sz val="10"/>
      <color indexed="8"/>
      <name val="Arial"/>
      <family val="2"/>
    </font>
    <font>
      <b/>
      <sz val="11"/>
      <color rgb="FFFF0000"/>
      <name val="Arial (Hebrew)"/>
      <family val="2"/>
      <charset val="177"/>
    </font>
    <font>
      <b/>
      <sz val="11"/>
      <color rgb="FFFF0000"/>
      <name val="Arial"/>
      <family val="2"/>
    </font>
    <font>
      <b/>
      <sz val="12"/>
      <color theme="1"/>
      <name val="Arial"/>
      <family val="2"/>
    </font>
    <font>
      <b/>
      <sz val="11"/>
      <name val="Arial"/>
      <family val="2"/>
      <scheme val="minor"/>
    </font>
    <font>
      <b/>
      <sz val="11"/>
      <name val="Arial (Hebrew)"/>
      <family val="2"/>
      <charset val="177"/>
    </font>
    <font>
      <sz val="10"/>
      <name val="Arial (Hebrew)"/>
    </font>
    <font>
      <b/>
      <sz val="10"/>
      <name val="Arial"/>
      <family val="2"/>
      <scheme val="minor"/>
    </font>
    <font>
      <sz val="10"/>
      <name val="Arial"/>
      <family val="2"/>
      <scheme val="minor"/>
    </font>
    <font>
      <b/>
      <sz val="9"/>
      <color indexed="81"/>
      <name val="Tahoma"/>
      <family val="2"/>
    </font>
    <font>
      <sz val="12"/>
      <name val="Arial"/>
      <family val="2"/>
      <scheme val="minor"/>
    </font>
    <font>
      <b/>
      <sz val="12"/>
      <name val="Arial"/>
      <family val="2"/>
    </font>
    <font>
      <sz val="12"/>
      <color theme="1"/>
      <name val="Arial"/>
      <family val="2"/>
      <scheme val="minor"/>
    </font>
    <font>
      <sz val="11"/>
      <color indexed="20"/>
      <name val="Arial"/>
      <family val="2"/>
    </font>
    <font>
      <sz val="11"/>
      <color rgb="FFC00000"/>
      <name val="Arial"/>
      <family val="2"/>
    </font>
    <font>
      <sz val="11"/>
      <color rgb="FFFF0000"/>
      <name val="Arial"/>
      <family val="2"/>
      <scheme val="minor"/>
    </font>
  </fonts>
  <fills count="21">
    <fill>
      <patternFill patternType="none"/>
    </fill>
    <fill>
      <patternFill patternType="gray125"/>
    </fill>
    <fill>
      <patternFill patternType="solid">
        <fgColor indexed="44"/>
        <bgColor indexed="64"/>
      </patternFill>
    </fill>
    <fill>
      <patternFill patternType="solid">
        <fgColor indexed="17"/>
        <bgColor indexed="64"/>
      </patternFill>
    </fill>
    <fill>
      <patternFill patternType="solid">
        <fgColor rgb="FF0070C0"/>
        <bgColor indexed="64"/>
      </patternFill>
    </fill>
    <fill>
      <patternFill patternType="solid">
        <fgColor rgb="FFFFC7CE"/>
      </patternFill>
    </fill>
    <fill>
      <patternFill patternType="solid">
        <fgColor rgb="FF99CCFF"/>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indexed="1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2"/>
        <bgColor indexed="64"/>
      </patternFill>
    </fill>
  </fills>
  <borders count="70">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DashDot">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Dot">
        <color indexed="64"/>
      </left>
      <right style="thin">
        <color indexed="64"/>
      </right>
      <top style="thin">
        <color indexed="64"/>
      </top>
      <bottom/>
      <diagonal/>
    </border>
    <border>
      <left style="mediumDashed">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DashDot">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hair">
        <color indexed="64"/>
      </left>
      <right/>
      <top/>
      <bottom style="hair">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s>
  <cellStyleXfs count="8">
    <xf numFmtId="0" fontId="0" fillId="0" borderId="0"/>
    <xf numFmtId="164" fontId="6" fillId="0" borderId="0" applyFont="0" applyFill="0" applyBorder="0" applyAlignment="0" applyProtection="0"/>
    <xf numFmtId="0" fontId="6" fillId="0" borderId="0"/>
    <xf numFmtId="0" fontId="33" fillId="5" borderId="0" applyNumberFormat="0" applyBorder="0" applyAlignment="0" applyProtection="0"/>
    <xf numFmtId="0" fontId="36" fillId="0" borderId="0">
      <alignment vertical="top"/>
    </xf>
    <xf numFmtId="0" fontId="4" fillId="0" borderId="0"/>
    <xf numFmtId="0" fontId="3" fillId="0" borderId="0"/>
    <xf numFmtId="0" fontId="6" fillId="0" borderId="0"/>
  </cellStyleXfs>
  <cellXfs count="1070">
    <xf numFmtId="0" fontId="0" fillId="0" borderId="0" xfId="0"/>
    <xf numFmtId="0" fontId="7" fillId="0" borderId="0" xfId="0" applyFont="1"/>
    <xf numFmtId="0" fontId="0" fillId="0" borderId="0" xfId="0" applyFill="1"/>
    <xf numFmtId="0" fontId="5" fillId="0" borderId="0" xfId="2" applyFont="1" applyFill="1" applyAlignment="1">
      <alignment horizontal="center" vertical="center"/>
    </xf>
    <xf numFmtId="0" fontId="10" fillId="4" borderId="3" xfId="2" applyFont="1" applyFill="1" applyBorder="1" applyAlignment="1">
      <alignment vertical="center"/>
    </xf>
    <xf numFmtId="0" fontId="11" fillId="4" borderId="0" xfId="2" applyFont="1" applyFill="1" applyAlignment="1"/>
    <xf numFmtId="0" fontId="11" fillId="4" borderId="0" xfId="0" applyFont="1" applyFill="1" applyAlignment="1"/>
    <xf numFmtId="0" fontId="12" fillId="4" borderId="6" xfId="2" applyFont="1" applyFill="1" applyBorder="1" applyAlignment="1">
      <alignment vertical="center"/>
    </xf>
    <xf numFmtId="0" fontId="12" fillId="4" borderId="3" xfId="2" applyFont="1" applyFill="1" applyBorder="1" applyAlignment="1">
      <alignment vertical="center"/>
    </xf>
    <xf numFmtId="165" fontId="6" fillId="2" borderId="1" xfId="2" applyNumberFormat="1" applyFont="1" applyFill="1" applyBorder="1" applyAlignment="1" applyProtection="1">
      <alignment horizontal="center" vertical="center"/>
      <protection locked="0"/>
    </xf>
    <xf numFmtId="1" fontId="6" fillId="2" borderId="1" xfId="2" applyNumberFormat="1" applyFont="1" applyFill="1" applyBorder="1" applyAlignment="1" applyProtection="1">
      <alignment horizontal="center" vertical="center"/>
      <protection locked="0"/>
    </xf>
    <xf numFmtId="0" fontId="5" fillId="0" borderId="0" xfId="0" applyFont="1"/>
    <xf numFmtId="0" fontId="6" fillId="0" borderId="0" xfId="2" applyBorder="1"/>
    <xf numFmtId="2" fontId="6" fillId="0" borderId="0" xfId="2" applyNumberFormat="1" applyBorder="1"/>
    <xf numFmtId="3" fontId="15" fillId="0" borderId="0" xfId="2" applyNumberFormat="1" applyFont="1" applyBorder="1" applyAlignment="1">
      <alignment horizontal="center" vertical="center"/>
    </xf>
    <xf numFmtId="0" fontId="0" fillId="0" borderId="0" xfId="0" applyBorder="1"/>
    <xf numFmtId="167" fontId="0" fillId="6" borderId="10" xfId="0" applyNumberFormat="1" applyFill="1" applyBorder="1" applyAlignment="1">
      <alignment horizontal="center" vertical="center"/>
    </xf>
    <xf numFmtId="167" fontId="0" fillId="6" borderId="11" xfId="0" applyNumberFormat="1" applyFill="1" applyBorder="1" applyAlignment="1">
      <alignment horizontal="center" vertical="center"/>
    </xf>
    <xf numFmtId="0" fontId="6" fillId="0" borderId="7" xfId="2" applyFont="1" applyFill="1" applyBorder="1" applyAlignment="1">
      <alignment horizontal="center"/>
    </xf>
    <xf numFmtId="2" fontId="6" fillId="0" borderId="7" xfId="2" applyNumberFormat="1" applyFill="1" applyBorder="1" applyAlignment="1">
      <alignment horizontal="center" vertical="center"/>
    </xf>
    <xf numFmtId="4" fontId="6" fillId="0" borderId="7" xfId="2" applyNumberFormat="1" applyFont="1" applyFill="1" applyBorder="1" applyAlignment="1">
      <alignment horizontal="center" vertical="center"/>
    </xf>
    <xf numFmtId="3" fontId="6" fillId="0" borderId="7" xfId="2" applyNumberFormat="1" applyFill="1" applyBorder="1" applyAlignment="1">
      <alignment horizontal="center" vertical="center"/>
    </xf>
    <xf numFmtId="166" fontId="6" fillId="0" borderId="7" xfId="2" applyNumberFormat="1" applyFont="1" applyFill="1" applyBorder="1" applyAlignment="1">
      <alignment horizontal="center" vertical="center"/>
    </xf>
    <xf numFmtId="3" fontId="6" fillId="0" borderId="7" xfId="2" applyNumberFormat="1" applyFont="1" applyFill="1" applyBorder="1" applyAlignment="1">
      <alignment horizontal="center" vertical="center"/>
    </xf>
    <xf numFmtId="2" fontId="6" fillId="0" borderId="7" xfId="2" applyNumberFormat="1" applyFont="1" applyFill="1" applyBorder="1" applyAlignment="1">
      <alignment horizontal="center" vertical="center"/>
    </xf>
    <xf numFmtId="2" fontId="6" fillId="0" borderId="17" xfId="2" applyNumberFormat="1" applyFill="1" applyBorder="1" applyAlignment="1">
      <alignment horizontal="center" vertical="center"/>
    </xf>
    <xf numFmtId="2" fontId="6" fillId="0" borderId="17" xfId="2" applyNumberFormat="1" applyFont="1" applyFill="1" applyBorder="1" applyAlignment="1">
      <alignment horizontal="center" vertical="center"/>
    </xf>
    <xf numFmtId="0" fontId="6" fillId="0" borderId="0" xfId="0" applyFont="1"/>
    <xf numFmtId="1" fontId="6" fillId="0" borderId="0" xfId="2" applyNumberFormat="1" applyBorder="1"/>
    <xf numFmtId="0" fontId="0" fillId="0" borderId="0" xfId="0" applyAlignment="1">
      <alignment horizontal="center" vertical="center"/>
    </xf>
    <xf numFmtId="0" fontId="16" fillId="0" borderId="0" xfId="0" applyFont="1" applyFill="1" applyAlignment="1">
      <alignment horizontal="left" readingOrder="1"/>
    </xf>
    <xf numFmtId="0" fontId="16" fillId="0" borderId="0" xfId="0" applyFont="1"/>
    <xf numFmtId="0" fontId="17" fillId="0" borderId="0" xfId="0" applyFont="1"/>
    <xf numFmtId="0" fontId="16" fillId="0" borderId="0" xfId="0" applyFont="1" applyAlignment="1">
      <alignment wrapText="1"/>
    </xf>
    <xf numFmtId="0" fontId="17" fillId="0" borderId="0" xfId="0" applyFont="1" applyAlignment="1">
      <alignment wrapText="1"/>
    </xf>
    <xf numFmtId="0" fontId="16" fillId="0" borderId="0" xfId="0" applyFont="1" applyBorder="1"/>
    <xf numFmtId="0" fontId="16" fillId="0" borderId="0" xfId="0" applyFont="1" applyFill="1"/>
    <xf numFmtId="0" fontId="16" fillId="0" borderId="0" xfId="0" applyFont="1" applyFill="1" applyAlignment="1">
      <alignment horizontal="left" readingOrder="2"/>
    </xf>
    <xf numFmtId="0" fontId="17" fillId="0" borderId="0" xfId="0" applyFont="1" applyFill="1"/>
    <xf numFmtId="0" fontId="16" fillId="0" borderId="0" xfId="0" applyFont="1" applyFill="1" applyAlignment="1">
      <alignment wrapText="1"/>
    </xf>
    <xf numFmtId="0" fontId="17" fillId="0" borderId="0" xfId="0" applyFont="1" applyFill="1" applyAlignment="1">
      <alignment wrapText="1"/>
    </xf>
    <xf numFmtId="0" fontId="16" fillId="0" borderId="0" xfId="0" applyFont="1" applyFill="1" applyBorder="1"/>
    <xf numFmtId="0" fontId="18" fillId="2" borderId="19"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3" fontId="5" fillId="2" borderId="7" xfId="0" applyNumberFormat="1" applyFont="1" applyFill="1" applyBorder="1" applyAlignment="1">
      <alignment horizontal="center" vertical="center" wrapText="1"/>
    </xf>
    <xf numFmtId="168" fontId="18" fillId="2" borderId="19" xfId="0" applyNumberFormat="1"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5" fillId="0" borderId="0" xfId="0" applyFont="1" applyAlignment="1">
      <alignment horizontal="center" vertical="center" wrapText="1"/>
    </xf>
    <xf numFmtId="0" fontId="18" fillId="2" borderId="21"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5" fillId="2" borderId="13" xfId="0" applyFont="1" applyFill="1" applyBorder="1" applyAlignment="1">
      <alignment horizontal="center" vertical="center" wrapText="1"/>
    </xf>
    <xf numFmtId="3" fontId="5" fillId="2" borderId="13" xfId="0" applyNumberFormat="1" applyFont="1" applyFill="1" applyBorder="1" applyAlignment="1">
      <alignment horizontal="center" vertical="center" wrapText="1"/>
    </xf>
    <xf numFmtId="168" fontId="18" fillId="2" borderId="21"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23" fillId="0" borderId="13" xfId="0" applyFont="1" applyFill="1" applyBorder="1" applyAlignment="1">
      <alignment horizontal="center" vertical="center" wrapText="1"/>
    </xf>
    <xf numFmtId="20" fontId="25" fillId="0" borderId="25" xfId="0" applyNumberFormat="1" applyFont="1" applyFill="1" applyBorder="1" applyAlignment="1">
      <alignment horizontal="center" vertical="center" wrapText="1"/>
    </xf>
    <xf numFmtId="0" fontId="25" fillId="0" borderId="25"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17" fillId="0" borderId="25" xfId="0" applyFont="1" applyFill="1" applyBorder="1" applyAlignment="1">
      <alignment horizontal="center" vertical="center" wrapText="1"/>
    </xf>
    <xf numFmtId="3" fontId="17" fillId="0" borderId="25" xfId="0" applyNumberFormat="1" applyFont="1" applyFill="1" applyBorder="1" applyAlignment="1">
      <alignment horizontal="center" vertical="center" wrapText="1"/>
    </xf>
    <xf numFmtId="0" fontId="29" fillId="0" borderId="25" xfId="0" applyFont="1" applyFill="1" applyBorder="1" applyAlignment="1">
      <alignment horizontal="center" vertical="center" wrapText="1"/>
    </xf>
    <xf numFmtId="0" fontId="31" fillId="0" borderId="25" xfId="0" applyFont="1" applyFill="1" applyBorder="1" applyAlignment="1">
      <alignment horizontal="center" vertical="center" wrapText="1"/>
    </xf>
    <xf numFmtId="3" fontId="28" fillId="0" borderId="25" xfId="0" applyNumberFormat="1" applyFont="1" applyFill="1" applyBorder="1" applyAlignment="1">
      <alignment horizontal="center" vertical="center" wrapText="1"/>
    </xf>
    <xf numFmtId="3" fontId="25" fillId="0" borderId="25" xfId="0" applyNumberFormat="1" applyFont="1" applyFill="1" applyBorder="1" applyAlignment="1">
      <alignment horizontal="center" vertical="center" wrapText="1"/>
    </xf>
    <xf numFmtId="0" fontId="32" fillId="0" borderId="0" xfId="0" applyFont="1" applyFill="1" applyBorder="1" applyAlignment="1">
      <alignment horizontal="center" vertical="center" wrapText="1"/>
    </xf>
    <xf numFmtId="0" fontId="16" fillId="0" borderId="0" xfId="0" applyFont="1" applyAlignment="1">
      <alignment horizontal="center" vertical="center" wrapText="1"/>
    </xf>
    <xf numFmtId="20" fontId="25" fillId="0" borderId="0" xfId="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5" fillId="8" borderId="0" xfId="0" applyFont="1" applyFill="1" applyBorder="1" applyAlignment="1">
      <alignment horizontal="center" vertical="center" wrapText="1"/>
    </xf>
    <xf numFmtId="3" fontId="17" fillId="0" borderId="0" xfId="0" applyNumberFormat="1" applyFont="1" applyFill="1" applyBorder="1" applyAlignment="1">
      <alignment horizontal="center" vertical="center" wrapText="1"/>
    </xf>
    <xf numFmtId="3" fontId="28" fillId="0" borderId="0"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8" borderId="0"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31" fillId="0" borderId="0" xfId="0"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0" fontId="25" fillId="0" borderId="29" xfId="0" applyFont="1" applyFill="1" applyBorder="1" applyAlignment="1">
      <alignment horizontal="center" vertical="center" wrapText="1"/>
    </xf>
    <xf numFmtId="0" fontId="25" fillId="8" borderId="25" xfId="0" applyFont="1" applyFill="1" applyBorder="1" applyAlignment="1">
      <alignment horizontal="center" vertical="center" wrapText="1"/>
    </xf>
    <xf numFmtId="0" fontId="25" fillId="0" borderId="28" xfId="0" applyFont="1" applyFill="1" applyBorder="1" applyAlignment="1">
      <alignment horizontal="center" vertical="center" wrapText="1"/>
    </xf>
    <xf numFmtId="3" fontId="17" fillId="0" borderId="28"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7" fillId="0" borderId="0" xfId="0" applyFont="1" applyFill="1" applyBorder="1" applyAlignment="1">
      <alignment horizontal="center" vertical="center"/>
    </xf>
    <xf numFmtId="0" fontId="17" fillId="8" borderId="0" xfId="0" applyFont="1" applyFill="1" applyBorder="1" applyAlignment="1">
      <alignment horizontal="center" vertical="center"/>
    </xf>
    <xf numFmtId="0" fontId="30" fillId="0" borderId="0" xfId="0" applyFont="1" applyBorder="1" applyAlignment="1">
      <alignment horizontal="center" vertical="center" wrapText="1"/>
    </xf>
    <xf numFmtId="0" fontId="17" fillId="8" borderId="25" xfId="0" applyFont="1" applyFill="1" applyBorder="1" applyAlignment="1">
      <alignment horizontal="center" vertical="center"/>
    </xf>
    <xf numFmtId="0" fontId="17" fillId="0" borderId="25" xfId="0" applyFont="1" applyFill="1" applyBorder="1" applyAlignment="1">
      <alignment horizontal="center" vertical="center"/>
    </xf>
    <xf numFmtId="166" fontId="17" fillId="0" borderId="0" xfId="0" applyNumberFormat="1" applyFont="1" applyFill="1" applyBorder="1" applyAlignment="1">
      <alignment horizontal="center" vertical="center"/>
    </xf>
    <xf numFmtId="169" fontId="17" fillId="0" borderId="30" xfId="0" applyNumberFormat="1" applyFont="1" applyFill="1" applyBorder="1" applyAlignment="1">
      <alignment horizontal="center" vertical="center"/>
    </xf>
    <xf numFmtId="169" fontId="17" fillId="0" borderId="0" xfId="0" applyNumberFormat="1" applyFont="1" applyFill="1" applyBorder="1" applyAlignment="1">
      <alignment horizontal="center" vertical="center"/>
    </xf>
    <xf numFmtId="169" fontId="17" fillId="0" borderId="24" xfId="0" applyNumberFormat="1" applyFont="1" applyFill="1" applyBorder="1" applyAlignment="1">
      <alignment horizontal="center" vertical="center"/>
    </xf>
    <xf numFmtId="169" fontId="17" fillId="0" borderId="25" xfId="0" applyNumberFormat="1" applyFont="1" applyFill="1" applyBorder="1" applyAlignment="1">
      <alignment horizontal="center" vertical="center"/>
    </xf>
    <xf numFmtId="0" fontId="17" fillId="9" borderId="25" xfId="0" applyFont="1" applyFill="1" applyBorder="1" applyAlignment="1">
      <alignment horizontal="center" vertical="center"/>
    </xf>
    <xf numFmtId="0" fontId="17" fillId="9" borderId="0" xfId="0" applyFont="1" applyFill="1" applyBorder="1" applyAlignment="1">
      <alignment horizontal="center" vertical="center"/>
    </xf>
    <xf numFmtId="3" fontId="17" fillId="0" borderId="25" xfId="0" applyNumberFormat="1" applyFont="1" applyFill="1" applyBorder="1" applyAlignment="1">
      <alignment horizontal="center" vertical="center"/>
    </xf>
    <xf numFmtId="169" fontId="17" fillId="0" borderId="27" xfId="0" applyNumberFormat="1" applyFont="1" applyFill="1" applyBorder="1" applyAlignment="1">
      <alignment horizontal="center" vertical="center"/>
    </xf>
    <xf numFmtId="169" fontId="17" fillId="0" borderId="28" xfId="0" applyNumberFormat="1" applyFont="1" applyFill="1" applyBorder="1" applyAlignment="1">
      <alignment horizontal="center" vertical="center"/>
    </xf>
    <xf numFmtId="3" fontId="17" fillId="0" borderId="28" xfId="0" applyNumberFormat="1" applyFont="1" applyFill="1" applyBorder="1" applyAlignment="1">
      <alignment horizontal="center" vertical="center"/>
    </xf>
    <xf numFmtId="0" fontId="17" fillId="8" borderId="28" xfId="0" applyFont="1" applyFill="1" applyBorder="1" applyAlignment="1">
      <alignment horizontal="center" vertical="center"/>
    </xf>
    <xf numFmtId="0" fontId="17" fillId="9" borderId="28" xfId="0" applyFont="1" applyFill="1" applyBorder="1" applyAlignment="1">
      <alignment horizontal="center" vertical="center"/>
    </xf>
    <xf numFmtId="3" fontId="17" fillId="0" borderId="0" xfId="0" applyNumberFormat="1" applyFont="1" applyFill="1" applyBorder="1" applyAlignment="1">
      <alignment horizontal="center" vertical="center"/>
    </xf>
    <xf numFmtId="0" fontId="30" fillId="8" borderId="28" xfId="0" applyFont="1" applyFill="1" applyBorder="1" applyAlignment="1">
      <alignment horizontal="center" vertical="center"/>
    </xf>
    <xf numFmtId="2" fontId="17" fillId="0" borderId="25" xfId="0" applyNumberFormat="1" applyFont="1" applyFill="1" applyBorder="1" applyAlignment="1">
      <alignment horizontal="center" vertical="center" wrapText="1"/>
    </xf>
    <xf numFmtId="2" fontId="17" fillId="0" borderId="25" xfId="0" applyNumberFormat="1" applyFont="1" applyFill="1" applyBorder="1" applyAlignment="1">
      <alignment horizontal="center" vertical="center"/>
    </xf>
    <xf numFmtId="2" fontId="30" fillId="0" borderId="25" xfId="0" applyNumberFormat="1" applyFont="1" applyFill="1" applyBorder="1" applyAlignment="1">
      <alignment horizontal="center" vertical="center" wrapText="1"/>
    </xf>
    <xf numFmtId="2" fontId="30" fillId="0" borderId="28" xfId="0" applyNumberFormat="1" applyFont="1" applyFill="1" applyBorder="1" applyAlignment="1">
      <alignment horizontal="center" vertical="center" wrapText="1"/>
    </xf>
    <xf numFmtId="2" fontId="17" fillId="0" borderId="28" xfId="0" applyNumberFormat="1" applyFont="1" applyFill="1" applyBorder="1" applyAlignment="1">
      <alignment horizontal="center" vertical="center" wrapText="1"/>
    </xf>
    <xf numFmtId="2" fontId="17" fillId="0" borderId="28" xfId="0" applyNumberFormat="1" applyFont="1" applyFill="1" applyBorder="1" applyAlignment="1">
      <alignment horizontal="center" vertical="center"/>
    </xf>
    <xf numFmtId="20" fontId="17" fillId="0" borderId="0" xfId="0" applyNumberFormat="1" applyFont="1" applyFill="1" applyBorder="1" applyAlignment="1">
      <alignment horizontal="center" vertical="center"/>
    </xf>
    <xf numFmtId="20" fontId="17" fillId="0" borderId="28" xfId="0" applyNumberFormat="1" applyFont="1" applyFill="1" applyBorder="1" applyAlignment="1">
      <alignment horizontal="center" vertical="center"/>
    </xf>
    <xf numFmtId="2" fontId="17" fillId="0" borderId="0" xfId="0" applyNumberFormat="1" applyFont="1" applyFill="1" applyBorder="1" applyAlignment="1">
      <alignment horizontal="center" vertical="center" wrapText="1"/>
    </xf>
    <xf numFmtId="2" fontId="17" fillId="0" borderId="0" xfId="0" applyNumberFormat="1" applyFont="1" applyFill="1" applyBorder="1" applyAlignment="1">
      <alignment horizontal="center" vertical="center"/>
    </xf>
    <xf numFmtId="14" fontId="17" fillId="0" borderId="0" xfId="0" applyNumberFormat="1" applyFont="1" applyFill="1" applyBorder="1" applyAlignment="1">
      <alignment horizontal="center"/>
    </xf>
    <xf numFmtId="0" fontId="29" fillId="0" borderId="0" xfId="0" applyFont="1" applyAlignment="1">
      <alignment horizontal="center"/>
    </xf>
    <xf numFmtId="3" fontId="16" fillId="0" borderId="0" xfId="0" applyNumberFormat="1" applyFont="1"/>
    <xf numFmtId="0" fontId="16" fillId="8" borderId="0" xfId="0" applyFont="1" applyFill="1"/>
    <xf numFmtId="165" fontId="16" fillId="0" borderId="0" xfId="0" applyNumberFormat="1" applyFont="1" applyAlignment="1">
      <alignment wrapText="1"/>
    </xf>
    <xf numFmtId="2" fontId="16" fillId="0" borderId="0" xfId="0" applyNumberFormat="1" applyFont="1" applyAlignment="1">
      <alignment wrapText="1"/>
    </xf>
    <xf numFmtId="0" fontId="16" fillId="9" borderId="0" xfId="0" applyFont="1" applyFill="1"/>
    <xf numFmtId="0" fontId="20" fillId="0" borderId="0" xfId="0" applyFont="1" applyAlignment="1">
      <alignment horizontal="center"/>
    </xf>
    <xf numFmtId="0" fontId="5" fillId="0" borderId="0" xfId="0" applyFont="1" applyAlignment="1">
      <alignment horizontal="center"/>
    </xf>
    <xf numFmtId="0" fontId="5" fillId="0" borderId="0" xfId="0" applyFont="1" applyAlignment="1">
      <alignment wrapText="1"/>
    </xf>
    <xf numFmtId="0" fontId="20" fillId="0" borderId="0" xfId="0" applyFont="1" applyAlignment="1">
      <alignment horizontal="center" wrapText="1"/>
    </xf>
    <xf numFmtId="0" fontId="16" fillId="0" borderId="0" xfId="0" applyFont="1" applyBorder="1" applyAlignment="1">
      <alignment horizontal="center"/>
    </xf>
    <xf numFmtId="0" fontId="5" fillId="0" borderId="0" xfId="0" applyFont="1" applyBorder="1"/>
    <xf numFmtId="0" fontId="34" fillId="0" borderId="0" xfId="0" applyFont="1" applyAlignment="1">
      <alignment horizontal="left" wrapText="1"/>
    </xf>
    <xf numFmtId="0" fontId="34" fillId="0" borderId="0" xfId="0" applyFont="1" applyAlignment="1">
      <alignment horizontal="center" wrapText="1"/>
    </xf>
    <xf numFmtId="0" fontId="37" fillId="0" borderId="0" xfId="4" applyFont="1" applyFill="1" applyBorder="1" applyAlignment="1">
      <alignment horizontal="center" vertical="center"/>
    </xf>
    <xf numFmtId="0" fontId="0" fillId="0" borderId="0" xfId="0" applyFont="1" applyBorder="1" applyAlignment="1">
      <alignment horizontal="center" vertical="center"/>
    </xf>
    <xf numFmtId="0" fontId="36" fillId="0" borderId="0" xfId="4" applyFill="1" applyBorder="1" applyAlignment="1">
      <alignment horizontal="center" vertical="center"/>
    </xf>
    <xf numFmtId="0" fontId="30" fillId="8" borderId="25" xfId="0" applyFont="1" applyFill="1" applyBorder="1" applyAlignment="1">
      <alignment horizontal="center" vertical="center" wrapText="1"/>
    </xf>
    <xf numFmtId="0" fontId="16" fillId="0" borderId="0" xfId="0" applyFont="1" applyBorder="1" applyAlignment="1">
      <alignment horizontal="center" vertical="center" wrapText="1"/>
    </xf>
    <xf numFmtId="0" fontId="0" fillId="6" borderId="7" xfId="0" applyFill="1" applyBorder="1" applyAlignment="1">
      <alignment horizontal="center"/>
    </xf>
    <xf numFmtId="0" fontId="0" fillId="0" borderId="0" xfId="0" applyAlignment="1">
      <alignment wrapText="1"/>
    </xf>
    <xf numFmtId="0" fontId="41" fillId="2" borderId="19" xfId="0" applyFont="1" applyFill="1" applyBorder="1" applyAlignment="1">
      <alignment horizontal="center" vertical="center" wrapText="1"/>
    </xf>
    <xf numFmtId="0" fontId="0" fillId="0" borderId="0" xfId="0" applyAlignment="1">
      <alignment horizontal="center" vertical="center" wrapText="1"/>
    </xf>
    <xf numFmtId="0" fontId="41" fillId="2" borderId="33" xfId="0" applyFont="1" applyFill="1" applyBorder="1" applyAlignment="1">
      <alignment horizontal="center" vertical="center" wrapText="1"/>
    </xf>
    <xf numFmtId="0" fontId="0" fillId="8" borderId="28" xfId="0" applyFill="1" applyBorder="1"/>
    <xf numFmtId="0" fontId="30" fillId="8" borderId="0" xfId="0" applyFont="1" applyFill="1" applyBorder="1" applyAlignment="1">
      <alignment horizontal="center" vertical="center"/>
    </xf>
    <xf numFmtId="0" fontId="0" fillId="0" borderId="25" xfId="0" applyFill="1" applyBorder="1"/>
    <xf numFmtId="0" fontId="0" fillId="0" borderId="25"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28" xfId="0" applyFill="1" applyBorder="1"/>
    <xf numFmtId="0" fontId="0" fillId="0" borderId="28" xfId="0" applyFill="1" applyBorder="1" applyAlignment="1">
      <alignment wrapText="1"/>
    </xf>
    <xf numFmtId="0" fontId="0" fillId="8" borderId="25" xfId="0" applyFill="1" applyBorder="1"/>
    <xf numFmtId="0" fontId="0" fillId="8" borderId="0" xfId="0" applyFill="1" applyBorder="1"/>
    <xf numFmtId="20" fontId="17" fillId="0" borderId="25" xfId="0" applyNumberFormat="1" applyFont="1" applyFill="1" applyBorder="1" applyAlignment="1">
      <alignment horizontal="center" vertical="center"/>
    </xf>
    <xf numFmtId="11" fontId="17" fillId="0" borderId="0" xfId="0" applyNumberFormat="1" applyFont="1" applyFill="1" applyBorder="1" applyAlignment="1">
      <alignment horizontal="center" vertical="center" wrapText="1"/>
    </xf>
    <xf numFmtId="11" fontId="17" fillId="0" borderId="25" xfId="0" applyNumberFormat="1" applyFont="1" applyFill="1" applyBorder="1" applyAlignment="1">
      <alignment horizontal="center" vertical="center" wrapText="1"/>
    </xf>
    <xf numFmtId="11" fontId="17" fillId="0" borderId="28" xfId="0" applyNumberFormat="1" applyFont="1" applyFill="1" applyBorder="1" applyAlignment="1">
      <alignment horizontal="center" vertical="center" wrapText="1"/>
    </xf>
    <xf numFmtId="0" fontId="29" fillId="0" borderId="25"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28" xfId="0" applyFont="1" applyFill="1" applyBorder="1" applyAlignment="1">
      <alignment horizontal="center" vertical="center"/>
    </xf>
    <xf numFmtId="2" fontId="17" fillId="8" borderId="28" xfId="0" applyNumberFormat="1" applyFont="1" applyFill="1" applyBorder="1" applyAlignment="1">
      <alignment horizontal="center" vertical="center"/>
    </xf>
    <xf numFmtId="2" fontId="17" fillId="8" borderId="25" xfId="0" applyNumberFormat="1" applyFont="1" applyFill="1" applyBorder="1" applyAlignment="1">
      <alignment horizontal="center" vertical="center"/>
    </xf>
    <xf numFmtId="2" fontId="17" fillId="8" borderId="0" xfId="0" applyNumberFormat="1" applyFont="1" applyFill="1" applyBorder="1" applyAlignment="1">
      <alignment horizontal="center" vertical="center"/>
    </xf>
    <xf numFmtId="0" fontId="29" fillId="8" borderId="0" xfId="0" applyFont="1" applyFill="1" applyBorder="1" applyAlignment="1">
      <alignment horizontal="center" vertical="center"/>
    </xf>
    <xf numFmtId="165" fontId="17" fillId="0" borderId="0" xfId="0" applyNumberFormat="1" applyFont="1" applyFill="1" applyBorder="1" applyAlignment="1">
      <alignment horizontal="center" vertical="center" wrapText="1"/>
    </xf>
    <xf numFmtId="0" fontId="29" fillId="8" borderId="25" xfId="0" applyFont="1" applyFill="1" applyBorder="1" applyAlignment="1">
      <alignment horizontal="center" vertical="center"/>
    </xf>
    <xf numFmtId="0" fontId="29" fillId="8" borderId="28" xfId="0" applyFont="1" applyFill="1" applyBorder="1" applyAlignment="1">
      <alignment horizontal="center" vertical="center"/>
    </xf>
    <xf numFmtId="165" fontId="17" fillId="0" borderId="28" xfId="0" applyNumberFormat="1" applyFont="1" applyFill="1" applyBorder="1" applyAlignment="1">
      <alignment horizontal="center" vertical="center" wrapText="1"/>
    </xf>
    <xf numFmtId="0" fontId="30" fillId="0" borderId="29" xfId="0" applyFont="1" applyFill="1" applyBorder="1" applyAlignment="1">
      <alignment horizontal="center" vertical="center"/>
    </xf>
    <xf numFmtId="0" fontId="35" fillId="10" borderId="25" xfId="0" applyFont="1" applyFill="1" applyBorder="1" applyAlignment="1">
      <alignment horizontal="center" vertical="center"/>
    </xf>
    <xf numFmtId="0" fontId="35" fillId="10" borderId="0" xfId="0" applyFont="1" applyFill="1" applyBorder="1" applyAlignment="1">
      <alignment horizontal="center" vertical="center"/>
    </xf>
    <xf numFmtId="0" fontId="35" fillId="10" borderId="28" xfId="0" applyFont="1" applyFill="1" applyBorder="1" applyAlignment="1">
      <alignment horizontal="center" vertical="center"/>
    </xf>
    <xf numFmtId="2" fontId="30" fillId="0" borderId="0" xfId="0" applyNumberFormat="1" applyFont="1" applyFill="1" applyBorder="1" applyAlignment="1">
      <alignment horizontal="center" vertical="center" wrapText="1"/>
    </xf>
    <xf numFmtId="0" fontId="35" fillId="0" borderId="0" xfId="0" applyFont="1" applyFill="1" applyBorder="1" applyAlignment="1">
      <alignment horizontal="center" vertical="center"/>
    </xf>
    <xf numFmtId="0" fontId="20" fillId="0" borderId="0" xfId="0" applyFont="1" applyFill="1" applyAlignment="1">
      <alignment horizontal="center"/>
    </xf>
    <xf numFmtId="2" fontId="0" fillId="0" borderId="0" xfId="0" applyNumberFormat="1" applyAlignment="1">
      <alignment wrapText="1"/>
    </xf>
    <xf numFmtId="165" fontId="5" fillId="0" borderId="0" xfId="0" applyNumberFormat="1" applyFont="1" applyAlignment="1">
      <alignment wrapText="1"/>
    </xf>
    <xf numFmtId="0" fontId="5" fillId="8" borderId="0" xfId="0" applyFont="1" applyFill="1"/>
    <xf numFmtId="0" fontId="5" fillId="0" borderId="0" xfId="0" applyFont="1" applyAlignment="1">
      <alignment horizontal="center" vertical="center"/>
    </xf>
    <xf numFmtId="0" fontId="5" fillId="0" borderId="0" xfId="0" applyFont="1" applyFill="1"/>
    <xf numFmtId="165" fontId="5" fillId="0" borderId="0" xfId="0" applyNumberFormat="1" applyFont="1" applyFill="1" applyAlignment="1">
      <alignment wrapText="1"/>
    </xf>
    <xf numFmtId="2" fontId="5" fillId="0" borderId="0" xfId="0" applyNumberFormat="1" applyFont="1" applyAlignment="1">
      <alignment wrapText="1"/>
    </xf>
    <xf numFmtId="11" fontId="5" fillId="0" borderId="0" xfId="0" applyNumberFormat="1" applyFont="1"/>
    <xf numFmtId="0" fontId="5" fillId="9" borderId="0" xfId="0" applyFont="1" applyFill="1"/>
    <xf numFmtId="2" fontId="17" fillId="9" borderId="0" xfId="0" applyNumberFormat="1" applyFont="1" applyFill="1" applyBorder="1" applyAlignment="1">
      <alignment horizontal="center" vertical="center"/>
    </xf>
    <xf numFmtId="0" fontId="8" fillId="3" borderId="35" xfId="2" applyFont="1" applyFill="1" applyBorder="1" applyAlignment="1">
      <alignment horizontal="center" vertical="center"/>
    </xf>
    <xf numFmtId="0" fontId="5" fillId="0" borderId="9" xfId="2" applyFont="1" applyFill="1" applyBorder="1" applyAlignment="1">
      <alignment vertical="center"/>
    </xf>
    <xf numFmtId="0" fontId="5" fillId="0" borderId="0" xfId="2" applyFont="1" applyFill="1" applyBorder="1" applyAlignment="1">
      <alignment vertical="center"/>
    </xf>
    <xf numFmtId="0" fontId="5" fillId="0" borderId="0" xfId="0" applyFont="1" applyFill="1" applyAlignment="1">
      <alignment horizontal="left" readingOrder="2"/>
    </xf>
    <xf numFmtId="0" fontId="5" fillId="0" borderId="0" xfId="0" applyFont="1" applyFill="1" applyBorder="1" applyAlignment="1"/>
    <xf numFmtId="0" fontId="43" fillId="0" borderId="7" xfId="0" applyFont="1" applyFill="1" applyBorder="1" applyAlignment="1">
      <alignment horizontal="center" vertical="center" wrapText="1"/>
    </xf>
    <xf numFmtId="0" fontId="43" fillId="0" borderId="13" xfId="0" applyFont="1" applyFill="1" applyBorder="1" applyAlignment="1">
      <alignment horizontal="center" vertical="center" wrapText="1"/>
    </xf>
    <xf numFmtId="0" fontId="4" fillId="0" borderId="0" xfId="5"/>
    <xf numFmtId="0" fontId="44" fillId="0" borderId="34" xfId="5" applyFont="1" applyBorder="1" applyAlignment="1"/>
    <xf numFmtId="165" fontId="46" fillId="0" borderId="8" xfId="5" applyNumberFormat="1" applyFont="1" applyFill="1" applyBorder="1" applyAlignment="1">
      <alignment horizontal="center" wrapText="1"/>
    </xf>
    <xf numFmtId="0" fontId="46" fillId="0" borderId="39" xfId="5" applyFont="1" applyFill="1" applyBorder="1" applyAlignment="1">
      <alignment horizontal="center" wrapText="1"/>
    </xf>
    <xf numFmtId="0" fontId="46" fillId="0" borderId="32" xfId="5" applyFont="1" applyFill="1" applyBorder="1" applyAlignment="1">
      <alignment horizontal="center"/>
    </xf>
    <xf numFmtId="0" fontId="46" fillId="0" borderId="18" xfId="5" applyFont="1" applyFill="1" applyBorder="1" applyAlignment="1">
      <alignment horizontal="center"/>
    </xf>
    <xf numFmtId="0" fontId="47" fillId="0" borderId="6" xfId="5" applyFont="1" applyFill="1" applyBorder="1" applyAlignment="1">
      <alignment horizontal="center"/>
    </xf>
    <xf numFmtId="0" fontId="47" fillId="0" borderId="15" xfId="5" applyFont="1" applyFill="1" applyBorder="1" applyAlignment="1">
      <alignment horizontal="center"/>
    </xf>
    <xf numFmtId="0" fontId="5" fillId="0" borderId="10" xfId="5" applyFont="1" applyFill="1" applyBorder="1" applyAlignment="1">
      <alignment horizontal="center" wrapText="1"/>
    </xf>
    <xf numFmtId="0" fontId="5" fillId="0" borderId="42" xfId="5" applyFont="1" applyFill="1" applyBorder="1" applyAlignment="1">
      <alignment horizontal="center" wrapText="1"/>
    </xf>
    <xf numFmtId="165" fontId="5" fillId="0" borderId="11" xfId="5" applyNumberFormat="1" applyFont="1" applyFill="1" applyBorder="1" applyAlignment="1">
      <alignment horizontal="center" wrapText="1"/>
    </xf>
    <xf numFmtId="0" fontId="5" fillId="0" borderId="11" xfId="5" applyFont="1" applyFill="1" applyBorder="1" applyAlignment="1">
      <alignment horizontal="center" wrapText="1"/>
    </xf>
    <xf numFmtId="0" fontId="5" fillId="0" borderId="12" xfId="5" applyFont="1" applyFill="1" applyBorder="1" applyAlignment="1">
      <alignment horizontal="center" wrapText="1"/>
    </xf>
    <xf numFmtId="0" fontId="4" fillId="0" borderId="0" xfId="5" applyAlignment="1">
      <alignment wrapText="1"/>
    </xf>
    <xf numFmtId="0" fontId="5" fillId="0" borderId="16" xfId="5" applyFont="1" applyFill="1" applyBorder="1" applyAlignment="1">
      <alignment horizontal="center"/>
    </xf>
    <xf numFmtId="0" fontId="5" fillId="0" borderId="40" xfId="5" applyFont="1" applyFill="1" applyBorder="1" applyAlignment="1">
      <alignment horizontal="center"/>
    </xf>
    <xf numFmtId="165" fontId="5" fillId="0" borderId="17" xfId="5" applyNumberFormat="1" applyFont="1" applyFill="1" applyBorder="1" applyAlignment="1">
      <alignment horizontal="center"/>
    </xf>
    <xf numFmtId="0" fontId="5" fillId="0" borderId="17" xfId="5" applyFont="1" applyFill="1" applyBorder="1" applyAlignment="1">
      <alignment horizontal="center"/>
    </xf>
    <xf numFmtId="0" fontId="5" fillId="0" borderId="18" xfId="5" applyFont="1" applyFill="1" applyBorder="1" applyAlignment="1">
      <alignment horizontal="center"/>
    </xf>
    <xf numFmtId="165" fontId="0" fillId="0" borderId="0" xfId="0" applyNumberFormat="1"/>
    <xf numFmtId="0" fontId="5" fillId="0" borderId="7" xfId="0" applyFont="1" applyBorder="1" applyAlignment="1">
      <alignment horizontal="center"/>
    </xf>
    <xf numFmtId="0" fontId="30" fillId="0" borderId="25" xfId="0" applyFont="1" applyFill="1" applyBorder="1" applyAlignment="1">
      <alignment horizontal="center" vertical="center"/>
    </xf>
    <xf numFmtId="165" fontId="30" fillId="0" borderId="25" xfId="0" applyNumberFormat="1" applyFont="1" applyFill="1" applyBorder="1" applyAlignment="1">
      <alignment horizontal="center" vertical="center" wrapText="1"/>
    </xf>
    <xf numFmtId="0" fontId="17" fillId="0" borderId="26" xfId="0" applyFont="1" applyFill="1" applyBorder="1" applyAlignment="1">
      <alignment horizontal="center" vertical="center"/>
    </xf>
    <xf numFmtId="0" fontId="30" fillId="0" borderId="0" xfId="0" applyFont="1" applyFill="1" applyBorder="1" applyAlignment="1">
      <alignment horizontal="center" vertical="center"/>
    </xf>
    <xf numFmtId="0" fontId="17" fillId="0" borderId="29" xfId="0" applyFont="1" applyFill="1" applyBorder="1" applyAlignment="1">
      <alignment horizontal="center" vertical="center"/>
    </xf>
    <xf numFmtId="169" fontId="17" fillId="0" borderId="43" xfId="0" applyNumberFormat="1" applyFont="1" applyFill="1" applyBorder="1" applyAlignment="1">
      <alignment horizontal="center" vertical="center"/>
    </xf>
    <xf numFmtId="169" fontId="17" fillId="0" borderId="44" xfId="0" applyNumberFormat="1" applyFont="1" applyFill="1" applyBorder="1" applyAlignment="1">
      <alignment horizontal="center" vertical="center"/>
    </xf>
    <xf numFmtId="20" fontId="17" fillId="0" borderId="44" xfId="0" applyNumberFormat="1" applyFont="1" applyBorder="1" applyAlignment="1">
      <alignment horizontal="center"/>
    </xf>
    <xf numFmtId="0" fontId="17" fillId="0" borderId="44" xfId="0" applyFont="1" applyBorder="1" applyAlignment="1">
      <alignment horizontal="center" vertical="center"/>
    </xf>
    <xf numFmtId="0" fontId="30" fillId="0" borderId="44" xfId="0" applyFont="1" applyBorder="1" applyAlignment="1">
      <alignment horizontal="center" vertical="center"/>
    </xf>
    <xf numFmtId="0" fontId="16" fillId="0" borderId="44" xfId="0" applyFont="1" applyBorder="1" applyAlignment="1">
      <alignment vertical="center"/>
    </xf>
    <xf numFmtId="0" fontId="16" fillId="0" borderId="44" xfId="0" applyFont="1" applyBorder="1"/>
    <xf numFmtId="0" fontId="30" fillId="0" borderId="45" xfId="0" applyFont="1" applyBorder="1" applyAlignment="1">
      <alignment horizontal="center" vertical="center"/>
    </xf>
    <xf numFmtId="166" fontId="17" fillId="0" borderId="25" xfId="0" applyNumberFormat="1" applyFont="1" applyFill="1" applyBorder="1" applyAlignment="1">
      <alignment horizontal="center" vertical="center" wrapText="1"/>
    </xf>
    <xf numFmtId="166" fontId="17" fillId="0" borderId="0" xfId="0" applyNumberFormat="1" applyFont="1" applyFill="1" applyBorder="1" applyAlignment="1">
      <alignment horizontal="center" vertical="center" wrapText="1"/>
    </xf>
    <xf numFmtId="0" fontId="30" fillId="0" borderId="25"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30" fillId="0" borderId="25" xfId="0" applyFont="1" applyBorder="1" applyAlignment="1">
      <alignment horizontal="center" wrapText="1"/>
    </xf>
    <xf numFmtId="3" fontId="48" fillId="0" borderId="25" xfId="0" applyNumberFormat="1" applyFont="1" applyFill="1" applyBorder="1" applyAlignment="1">
      <alignment horizontal="center" vertical="center" wrapText="1"/>
    </xf>
    <xf numFmtId="0" fontId="17" fillId="0" borderId="25" xfId="0" applyFont="1" applyBorder="1" applyAlignment="1">
      <alignment horizontal="center" vertical="center" wrapText="1"/>
    </xf>
    <xf numFmtId="0" fontId="4" fillId="0" borderId="0" xfId="5" applyAlignment="1">
      <alignment horizontal="center" vertical="center"/>
    </xf>
    <xf numFmtId="0" fontId="47" fillId="0" borderId="15" xfId="5" applyFont="1" applyFill="1" applyBorder="1" applyAlignment="1">
      <alignment horizontal="center" vertical="center"/>
    </xf>
    <xf numFmtId="168" fontId="6" fillId="0" borderId="7" xfId="2" applyNumberFormat="1" applyFill="1" applyBorder="1" applyAlignment="1">
      <alignment horizontal="center" vertical="center"/>
    </xf>
    <xf numFmtId="0" fontId="30" fillId="0" borderId="0" xfId="0" applyFont="1" applyFill="1" applyBorder="1" applyAlignment="1">
      <alignment horizontal="center" vertical="center" wrapText="1"/>
    </xf>
    <xf numFmtId="0" fontId="30" fillId="0" borderId="0" xfId="0" applyFont="1" applyBorder="1" applyAlignment="1">
      <alignment horizontal="center" wrapText="1"/>
    </xf>
    <xf numFmtId="3" fontId="48" fillId="0" borderId="0"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3" fontId="17" fillId="0" borderId="25" xfId="0" applyNumberFormat="1" applyFont="1" applyBorder="1" applyAlignment="1">
      <alignment horizontal="center" vertical="center" wrapText="1"/>
    </xf>
    <xf numFmtId="3" fontId="17" fillId="0" borderId="0" xfId="0" applyNumberFormat="1" applyFont="1" applyBorder="1" applyAlignment="1">
      <alignment horizontal="center" vertical="center" wrapText="1"/>
    </xf>
    <xf numFmtId="168" fontId="17" fillId="0" borderId="44" xfId="0" applyNumberFormat="1" applyFont="1" applyBorder="1" applyAlignment="1">
      <alignment horizontal="center" vertical="center"/>
    </xf>
    <xf numFmtId="0" fontId="30" fillId="0" borderId="28" xfId="0" applyFont="1" applyFill="1" applyBorder="1" applyAlignment="1">
      <alignment horizontal="center" vertical="center"/>
    </xf>
    <xf numFmtId="0" fontId="17" fillId="0" borderId="31" xfId="0" applyFont="1" applyFill="1" applyBorder="1" applyAlignment="1">
      <alignment horizontal="center" vertical="center"/>
    </xf>
    <xf numFmtId="0" fontId="47" fillId="0" borderId="7" xfId="5" applyFont="1" applyFill="1" applyBorder="1" applyAlignment="1">
      <alignment horizontal="center"/>
    </xf>
    <xf numFmtId="171" fontId="50" fillId="0" borderId="9" xfId="5" applyNumberFormat="1" applyFont="1" applyFill="1" applyBorder="1" applyAlignment="1">
      <alignment horizontal="center" vertical="center"/>
    </xf>
    <xf numFmtId="0" fontId="50" fillId="0" borderId="37" xfId="5" applyFont="1" applyFill="1" applyBorder="1" applyAlignment="1">
      <alignment horizontal="center" vertical="center"/>
    </xf>
    <xf numFmtId="0" fontId="50" fillId="0" borderId="38" xfId="5" applyFont="1" applyFill="1" applyBorder="1" applyAlignment="1">
      <alignment horizontal="center" vertical="center"/>
    </xf>
    <xf numFmtId="165" fontId="50" fillId="0" borderId="2" xfId="5" applyNumberFormat="1" applyFont="1" applyFill="1" applyBorder="1" applyAlignment="1">
      <alignment horizontal="center" vertical="center"/>
    </xf>
    <xf numFmtId="0" fontId="50" fillId="0" borderId="2" xfId="5" applyFont="1" applyFill="1" applyBorder="1" applyAlignment="1">
      <alignment horizontal="center" vertical="center"/>
    </xf>
    <xf numFmtId="0" fontId="50" fillId="0" borderId="15" xfId="5" applyFont="1" applyFill="1" applyBorder="1" applyAlignment="1">
      <alignment horizontal="center" vertical="center"/>
    </xf>
    <xf numFmtId="0" fontId="50" fillId="0" borderId="14" xfId="5" applyFont="1" applyFill="1" applyBorder="1" applyAlignment="1">
      <alignment horizontal="center" vertical="center"/>
    </xf>
    <xf numFmtId="0" fontId="50" fillId="0" borderId="4" xfId="5" applyFont="1" applyFill="1" applyBorder="1" applyAlignment="1">
      <alignment horizontal="center" vertical="center"/>
    </xf>
    <xf numFmtId="165" fontId="50" fillId="0" borderId="7" xfId="5" applyNumberFormat="1" applyFont="1" applyFill="1" applyBorder="1" applyAlignment="1">
      <alignment horizontal="center" vertical="center"/>
    </xf>
    <xf numFmtId="0" fontId="50" fillId="0" borderId="7" xfId="5" applyFont="1" applyFill="1" applyBorder="1" applyAlignment="1">
      <alignment horizontal="center" vertical="center"/>
    </xf>
    <xf numFmtId="0" fontId="50" fillId="0" borderId="15" xfId="5" applyFont="1" applyFill="1" applyBorder="1" applyAlignment="1">
      <alignment horizontal="center"/>
    </xf>
    <xf numFmtId="0" fontId="5" fillId="0" borderId="16" xfId="5" applyFont="1" applyFill="1" applyBorder="1" applyAlignment="1">
      <alignment horizontal="center" wrapText="1"/>
    </xf>
    <xf numFmtId="172" fontId="0" fillId="0" borderId="7" xfId="0" applyNumberFormat="1" applyBorder="1" applyAlignment="1">
      <alignment horizontal="center" vertical="center"/>
    </xf>
    <xf numFmtId="0" fontId="47" fillId="0" borderId="11" xfId="5" applyFont="1" applyFill="1" applyBorder="1" applyAlignment="1">
      <alignment horizontal="center"/>
    </xf>
    <xf numFmtId="165" fontId="47" fillId="0" borderId="10" xfId="5" applyNumberFormat="1" applyFont="1" applyFill="1" applyBorder="1" applyAlignment="1">
      <alignment horizontal="center"/>
    </xf>
    <xf numFmtId="165" fontId="47" fillId="0" borderId="14" xfId="5" applyNumberFormat="1" applyFont="1" applyFill="1" applyBorder="1" applyAlignment="1">
      <alignment horizontal="center"/>
    </xf>
    <xf numFmtId="165" fontId="5" fillId="2" borderId="1" xfId="2" applyNumberFormat="1" applyFont="1" applyFill="1" applyBorder="1" applyAlignment="1" applyProtection="1">
      <alignment horizontal="left" vertical="center"/>
      <protection locked="0"/>
    </xf>
    <xf numFmtId="0" fontId="6" fillId="0" borderId="7" xfId="0" applyFont="1" applyBorder="1"/>
    <xf numFmtId="0" fontId="8" fillId="3" borderId="5" xfId="2" applyFont="1" applyFill="1" applyBorder="1" applyAlignment="1">
      <alignment horizontal="center" vertical="center"/>
    </xf>
    <xf numFmtId="165" fontId="6" fillId="2" borderId="51" xfId="2" applyNumberFormat="1" applyFont="1" applyFill="1" applyBorder="1" applyAlignment="1" applyProtection="1">
      <alignment horizontal="center" vertical="center"/>
      <protection locked="0"/>
    </xf>
    <xf numFmtId="17" fontId="8" fillId="3" borderId="7" xfId="2" applyNumberFormat="1" applyFont="1" applyFill="1" applyBorder="1" applyAlignment="1">
      <alignment horizontal="center" vertical="center"/>
    </xf>
    <xf numFmtId="3" fontId="8" fillId="3" borderId="7" xfId="2" applyNumberFormat="1" applyFont="1" applyFill="1" applyBorder="1" applyAlignment="1">
      <alignment horizontal="center" vertical="center"/>
    </xf>
    <xf numFmtId="165" fontId="6" fillId="2" borderId="7" xfId="2" applyNumberFormat="1" applyFont="1" applyFill="1" applyBorder="1" applyAlignment="1" applyProtection="1">
      <alignment horizontal="center" vertical="center"/>
      <protection locked="0"/>
    </xf>
    <xf numFmtId="0" fontId="47" fillId="0" borderId="12" xfId="5" applyFont="1" applyFill="1" applyBorder="1" applyAlignment="1">
      <alignment horizontal="center"/>
    </xf>
    <xf numFmtId="0" fontId="5" fillId="7" borderId="16" xfId="5" applyFont="1" applyFill="1" applyBorder="1" applyAlignment="1">
      <alignment horizontal="center" vertical="center"/>
    </xf>
    <xf numFmtId="0" fontId="5" fillId="7" borderId="40" xfId="5" applyFont="1" applyFill="1" applyBorder="1" applyAlignment="1">
      <alignment horizontal="center" vertical="center"/>
    </xf>
    <xf numFmtId="165" fontId="5" fillId="7" borderId="17" xfId="5" applyNumberFormat="1" applyFont="1" applyFill="1" applyBorder="1" applyAlignment="1">
      <alignment horizontal="center" vertical="center"/>
    </xf>
    <xf numFmtId="0" fontId="5" fillId="7" borderId="17" xfId="5" applyFont="1" applyFill="1" applyBorder="1" applyAlignment="1">
      <alignment horizontal="center" vertical="center"/>
    </xf>
    <xf numFmtId="0" fontId="5" fillId="7" borderId="18" xfId="5" applyFont="1" applyFill="1" applyBorder="1" applyAlignment="1">
      <alignment horizontal="center" vertical="center"/>
    </xf>
    <xf numFmtId="0" fontId="5" fillId="7" borderId="18" xfId="5" applyFont="1" applyFill="1" applyBorder="1" applyAlignment="1">
      <alignment horizontal="center"/>
    </xf>
    <xf numFmtId="0" fontId="52" fillId="0" borderId="0" xfId="5" applyFont="1" applyAlignment="1">
      <alignment horizontal="center" vertical="center"/>
    </xf>
    <xf numFmtId="170" fontId="51" fillId="7" borderId="41" xfId="5" applyNumberFormat="1" applyFont="1" applyFill="1" applyBorder="1" applyAlignment="1">
      <alignment horizontal="center"/>
    </xf>
    <xf numFmtId="15" fontId="47" fillId="0" borderId="6" xfId="5" applyNumberFormat="1" applyFont="1" applyFill="1" applyBorder="1" applyAlignment="1">
      <alignment horizontal="center"/>
    </xf>
    <xf numFmtId="0" fontId="46" fillId="7" borderId="23" xfId="5" applyFont="1" applyFill="1" applyBorder="1" applyAlignment="1">
      <alignment horizontal="center"/>
    </xf>
    <xf numFmtId="0" fontId="46" fillId="7" borderId="36" xfId="5" applyFont="1" applyFill="1" applyBorder="1" applyAlignment="1">
      <alignment horizontal="center"/>
    </xf>
    <xf numFmtId="0" fontId="4" fillId="0" borderId="7" xfId="5" applyBorder="1"/>
    <xf numFmtId="0" fontId="47" fillId="0" borderId="10" xfId="5" applyFont="1" applyFill="1" applyBorder="1" applyAlignment="1">
      <alignment horizontal="center"/>
    </xf>
    <xf numFmtId="0" fontId="47" fillId="0" borderId="14" xfId="5" applyFont="1" applyFill="1" applyBorder="1" applyAlignment="1">
      <alignment horizontal="center"/>
    </xf>
    <xf numFmtId="0" fontId="4" fillId="0" borderId="14" xfId="5" applyBorder="1"/>
    <xf numFmtId="0" fontId="4" fillId="0" borderId="17" xfId="5" applyBorder="1"/>
    <xf numFmtId="0" fontId="47" fillId="0" borderId="48" xfId="5" applyFont="1" applyFill="1" applyBorder="1" applyAlignment="1">
      <alignment horizontal="center"/>
    </xf>
    <xf numFmtId="172" fontId="0" fillId="0" borderId="2" xfId="0" applyNumberFormat="1" applyBorder="1" applyAlignment="1">
      <alignment horizontal="center" vertical="center"/>
    </xf>
    <xf numFmtId="0" fontId="5" fillId="2" borderId="47" xfId="2" applyFont="1" applyFill="1" applyBorder="1" applyAlignment="1">
      <alignment horizontal="center" vertical="center" wrapText="1"/>
    </xf>
    <xf numFmtId="0" fontId="5" fillId="2" borderId="43" xfId="2" applyFont="1" applyFill="1" applyBorder="1" applyAlignment="1">
      <alignment horizontal="center" vertical="center" wrapText="1"/>
    </xf>
    <xf numFmtId="0" fontId="5" fillId="2" borderId="45" xfId="2" applyFont="1" applyFill="1" applyBorder="1" applyAlignment="1">
      <alignment horizontal="center" vertical="center" wrapText="1"/>
    </xf>
    <xf numFmtId="167" fontId="5" fillId="0" borderId="0" xfId="7" applyNumberFormat="1" applyFont="1" applyAlignment="1">
      <alignment horizontal="left"/>
    </xf>
    <xf numFmtId="0" fontId="6" fillId="0" borderId="0" xfId="7" applyAlignment="1">
      <alignment horizontal="center" vertical="center"/>
    </xf>
    <xf numFmtId="0" fontId="6" fillId="0" borderId="0" xfId="7"/>
    <xf numFmtId="0" fontId="53" fillId="11" borderId="47" xfId="7" applyFont="1" applyFill="1" applyBorder="1" applyAlignment="1">
      <alignment horizontal="center" vertical="center" wrapText="1"/>
    </xf>
    <xf numFmtId="0" fontId="54" fillId="0" borderId="47" xfId="0" applyFont="1" applyBorder="1" applyAlignment="1">
      <alignment horizontal="center" vertical="center"/>
    </xf>
    <xf numFmtId="0" fontId="54" fillId="0" borderId="45" xfId="0" applyFont="1" applyBorder="1" applyAlignment="1">
      <alignment horizontal="center" vertical="center"/>
    </xf>
    <xf numFmtId="0" fontId="56" fillId="0" borderId="47" xfId="0" applyFont="1" applyBorder="1" applyAlignment="1">
      <alignment vertical="center"/>
    </xf>
    <xf numFmtId="0" fontId="56" fillId="0" borderId="45" xfId="0" applyFont="1" applyBorder="1" applyAlignment="1">
      <alignment horizontal="center" vertical="center"/>
    </xf>
    <xf numFmtId="0" fontId="57" fillId="0" borderId="31" xfId="0" applyFont="1" applyBorder="1" applyAlignment="1">
      <alignment horizontal="center" vertical="center"/>
    </xf>
    <xf numFmtId="0" fontId="53" fillId="11" borderId="47" xfId="7" applyFont="1" applyFill="1" applyBorder="1" applyAlignment="1">
      <alignment horizontal="center" vertical="center"/>
    </xf>
    <xf numFmtId="0" fontId="58" fillId="0" borderId="2" xfId="0" applyFont="1" applyBorder="1" applyAlignment="1">
      <alignment horizontal="left" vertical="top" wrapText="1" readingOrder="2"/>
    </xf>
    <xf numFmtId="0" fontId="58" fillId="0" borderId="2" xfId="0" applyFont="1" applyBorder="1" applyAlignment="1">
      <alignment horizontal="center" vertical="center" wrapText="1" readingOrder="2"/>
    </xf>
    <xf numFmtId="0" fontId="7" fillId="0" borderId="7" xfId="0" applyFont="1" applyBorder="1" applyAlignment="1">
      <alignment horizontal="left" vertical="top" wrapText="1" readingOrder="1"/>
    </xf>
    <xf numFmtId="0" fontId="0" fillId="0" borderId="7" xfId="0" applyBorder="1" applyAlignment="1">
      <alignment horizontal="center" vertical="center"/>
    </xf>
    <xf numFmtId="0" fontId="0" fillId="0" borderId="7" xfId="0" applyBorder="1"/>
    <xf numFmtId="0" fontId="6" fillId="0" borderId="7" xfId="0" applyFont="1" applyBorder="1" applyAlignment="1">
      <alignment horizontal="center" vertical="center"/>
    </xf>
    <xf numFmtId="0" fontId="59" fillId="0" borderId="25" xfId="0" applyFont="1" applyFill="1" applyBorder="1" applyAlignment="1">
      <alignment horizontal="center" vertical="center" wrapText="1"/>
    </xf>
    <xf numFmtId="0" fontId="60" fillId="0" borderId="25" xfId="0" applyFont="1" applyBorder="1" applyAlignment="1">
      <alignment horizontal="center" vertical="center" wrapText="1"/>
    </xf>
    <xf numFmtId="0" fontId="17" fillId="0" borderId="25" xfId="0" applyFont="1" applyBorder="1" applyAlignment="1">
      <alignment horizontal="center" wrapText="1"/>
    </xf>
    <xf numFmtId="165" fontId="25" fillId="0" borderId="25" xfId="0" applyNumberFormat="1"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0" fontId="30" fillId="8" borderId="0"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60" fillId="0" borderId="0" xfId="0" applyFont="1" applyBorder="1" applyAlignment="1">
      <alignment horizontal="center" vertical="center" wrapText="1"/>
    </xf>
    <xf numFmtId="0" fontId="17" fillId="0" borderId="0" xfId="0" applyFont="1" applyBorder="1" applyAlignment="1">
      <alignment horizontal="center" wrapText="1"/>
    </xf>
    <xf numFmtId="165" fontId="25" fillId="0" borderId="0" xfId="0" applyNumberFormat="1" applyFont="1" applyFill="1" applyBorder="1" applyAlignment="1">
      <alignment horizontal="center" vertical="center" wrapText="1"/>
    </xf>
    <xf numFmtId="0" fontId="17" fillId="9" borderId="0" xfId="0" applyFont="1" applyFill="1" applyBorder="1" applyAlignment="1">
      <alignment horizontal="center" vertical="center" wrapText="1"/>
    </xf>
    <xf numFmtId="2" fontId="31" fillId="0" borderId="0" xfId="0" applyNumberFormat="1" applyFont="1" applyFill="1" applyBorder="1" applyAlignment="1">
      <alignment horizontal="center" vertical="center" wrapText="1"/>
    </xf>
    <xf numFmtId="0" fontId="17" fillId="0" borderId="28" xfId="0" applyFont="1" applyFill="1" applyBorder="1" applyAlignment="1">
      <alignment horizontal="center" vertical="center"/>
    </xf>
    <xf numFmtId="1" fontId="25" fillId="0" borderId="25" xfId="0" applyNumberFormat="1" applyFont="1" applyFill="1" applyBorder="1" applyAlignment="1">
      <alignment horizontal="center" vertical="center" wrapText="1"/>
    </xf>
    <xf numFmtId="1" fontId="25" fillId="0" borderId="0" xfId="0" applyNumberFormat="1" applyFont="1" applyFill="1" applyBorder="1" applyAlignment="1">
      <alignment horizontal="center" vertical="center" wrapText="1"/>
    </xf>
    <xf numFmtId="0" fontId="17" fillId="8" borderId="25" xfId="0" applyFont="1" applyFill="1" applyBorder="1" applyAlignment="1">
      <alignment horizontal="center" vertical="center" wrapText="1"/>
    </xf>
    <xf numFmtId="168" fontId="25" fillId="0" borderId="25" xfId="0" applyNumberFormat="1" applyFont="1" applyFill="1" applyBorder="1" applyAlignment="1">
      <alignment horizontal="center" vertical="center" wrapText="1"/>
    </xf>
    <xf numFmtId="166" fontId="26" fillId="0" borderId="25" xfId="0" applyNumberFormat="1" applyFont="1" applyFill="1" applyBorder="1" applyAlignment="1">
      <alignment horizontal="center" vertical="center" wrapText="1"/>
    </xf>
    <xf numFmtId="0" fontId="47" fillId="0" borderId="7" xfId="0" applyFont="1" applyFill="1" applyBorder="1" applyAlignment="1">
      <alignment horizontal="center"/>
    </xf>
    <xf numFmtId="0" fontId="47" fillId="0" borderId="36" xfId="5" applyFont="1" applyFill="1" applyBorder="1" applyAlignment="1">
      <alignment horizontal="center" vertical="center"/>
    </xf>
    <xf numFmtId="165" fontId="5" fillId="12" borderId="1" xfId="2" applyNumberFormat="1" applyFont="1" applyFill="1" applyBorder="1" applyAlignment="1" applyProtection="1">
      <alignment horizontal="left" vertical="center"/>
      <protection locked="0"/>
    </xf>
    <xf numFmtId="165" fontId="6" fillId="12" borderId="1" xfId="2" applyNumberFormat="1" applyFont="1" applyFill="1" applyBorder="1" applyAlignment="1" applyProtection="1">
      <alignment horizontal="center" vertical="center"/>
      <protection locked="0"/>
    </xf>
    <xf numFmtId="165" fontId="6" fillId="12" borderId="51" xfId="2" applyNumberFormat="1" applyFont="1" applyFill="1" applyBorder="1" applyAlignment="1" applyProtection="1">
      <alignment horizontal="center" vertical="center"/>
      <protection locked="0"/>
    </xf>
    <xf numFmtId="165" fontId="6" fillId="12" borderId="7" xfId="2" applyNumberFormat="1" applyFont="1" applyFill="1" applyBorder="1" applyAlignment="1" applyProtection="1">
      <alignment horizontal="center" vertical="center"/>
      <protection locked="0"/>
    </xf>
    <xf numFmtId="1" fontId="6" fillId="2" borderId="7" xfId="2" applyNumberFormat="1" applyFont="1" applyFill="1" applyBorder="1" applyAlignment="1" applyProtection="1">
      <alignment horizontal="center" vertical="center"/>
      <protection locked="0"/>
    </xf>
    <xf numFmtId="1" fontId="6" fillId="12" borderId="7" xfId="2" applyNumberFormat="1" applyFont="1" applyFill="1" applyBorder="1" applyAlignment="1" applyProtection="1">
      <alignment horizontal="center" vertical="center"/>
      <protection locked="0"/>
    </xf>
    <xf numFmtId="1" fontId="6" fillId="12" borderId="1" xfId="2" applyNumberFormat="1" applyFont="1" applyFill="1" applyBorder="1" applyAlignment="1" applyProtection="1">
      <alignment horizontal="center" vertical="center"/>
      <protection locked="0"/>
    </xf>
    <xf numFmtId="1" fontId="6" fillId="12" borderId="1" xfId="2" applyNumberFormat="1" applyFont="1" applyFill="1" applyBorder="1" applyAlignment="1" applyProtection="1">
      <alignment horizontal="center" vertical="center"/>
    </xf>
    <xf numFmtId="1" fontId="6" fillId="12" borderId="1" xfId="2" applyNumberFormat="1" applyFont="1" applyFill="1" applyBorder="1" applyAlignment="1">
      <alignment horizontal="center" vertical="center"/>
    </xf>
    <xf numFmtId="0" fontId="0" fillId="0" borderId="0" xfId="0" applyAlignment="1">
      <alignment horizontal="center"/>
    </xf>
    <xf numFmtId="167" fontId="5" fillId="0" borderId="0" xfId="7" applyNumberFormat="1" applyFont="1" applyFill="1" applyBorder="1" applyAlignment="1">
      <alignment horizontal="left"/>
    </xf>
    <xf numFmtId="0" fontId="53" fillId="0" borderId="0" xfId="7" applyFont="1" applyFill="1" applyBorder="1" applyAlignment="1">
      <alignment horizontal="center" vertical="center" wrapText="1"/>
    </xf>
    <xf numFmtId="0" fontId="53" fillId="0" borderId="0" xfId="7" applyFont="1" applyFill="1" applyBorder="1" applyAlignment="1">
      <alignment horizontal="center" vertical="center"/>
    </xf>
    <xf numFmtId="0" fontId="58" fillId="0" borderId="0" xfId="0" applyFont="1" applyFill="1" applyBorder="1" applyAlignment="1">
      <alignment horizontal="left" vertical="top" wrapText="1" readingOrder="2"/>
    </xf>
    <xf numFmtId="0" fontId="58" fillId="0" borderId="0" xfId="0" applyFont="1" applyFill="1" applyBorder="1" applyAlignment="1">
      <alignment horizontal="center" vertical="center" wrapText="1" readingOrder="2"/>
    </xf>
    <xf numFmtId="0" fontId="7" fillId="0" borderId="0" xfId="0" applyFont="1" applyFill="1" applyBorder="1" applyAlignment="1">
      <alignment horizontal="left" vertical="top" wrapText="1" readingOrder="1"/>
    </xf>
    <xf numFmtId="0" fontId="0" fillId="0" borderId="0" xfId="0" applyFill="1" applyBorder="1" applyAlignment="1">
      <alignment horizontal="center" vertical="center"/>
    </xf>
    <xf numFmtId="0" fontId="6" fillId="0" borderId="0" xfId="0" applyFont="1" applyFill="1" applyBorder="1" applyAlignment="1">
      <alignment horizontal="center" vertical="center"/>
    </xf>
    <xf numFmtId="0" fontId="17" fillId="13" borderId="25" xfId="0" applyFont="1" applyFill="1" applyBorder="1" applyAlignment="1">
      <alignment horizontal="center" vertical="center" readingOrder="1"/>
    </xf>
    <xf numFmtId="0" fontId="17" fillId="13" borderId="0" xfId="0" applyFont="1" applyFill="1" applyBorder="1" applyAlignment="1">
      <alignment horizontal="center" vertical="center" readingOrder="1"/>
    </xf>
    <xf numFmtId="0" fontId="17" fillId="12" borderId="0" xfId="0" applyFont="1" applyFill="1" applyBorder="1" applyAlignment="1">
      <alignment horizontal="center" vertical="center" readingOrder="1"/>
    </xf>
    <xf numFmtId="0" fontId="17" fillId="12" borderId="28" xfId="0" applyFont="1" applyFill="1" applyBorder="1" applyAlignment="1">
      <alignment horizontal="center" vertical="center" readingOrder="1"/>
    </xf>
    <xf numFmtId="0" fontId="54" fillId="0" borderId="0" xfId="0" applyFont="1" applyFill="1" applyBorder="1" applyAlignment="1">
      <alignment horizontal="center" vertical="center"/>
    </xf>
    <xf numFmtId="0" fontId="56" fillId="0" borderId="0" xfId="0" applyFont="1" applyFill="1" applyBorder="1" applyAlignment="1">
      <alignment vertical="center"/>
    </xf>
    <xf numFmtId="0" fontId="56" fillId="0" borderId="0" xfId="0" applyFont="1" applyFill="1" applyBorder="1" applyAlignment="1">
      <alignment horizontal="center" vertical="center"/>
    </xf>
    <xf numFmtId="0" fontId="57" fillId="0" borderId="0" xfId="0" applyFont="1" applyFill="1" applyBorder="1" applyAlignment="1">
      <alignment horizontal="center" vertical="center"/>
    </xf>
    <xf numFmtId="0" fontId="47" fillId="0" borderId="46" xfId="5" applyFont="1" applyFill="1" applyBorder="1" applyAlignment="1">
      <alignment horizontal="center"/>
    </xf>
    <xf numFmtId="0" fontId="47" fillId="0" borderId="13" xfId="5" applyFont="1" applyFill="1" applyBorder="1" applyAlignment="1">
      <alignment horizontal="center"/>
    </xf>
    <xf numFmtId="0" fontId="47" fillId="0" borderId="23" xfId="5" applyFont="1" applyFill="1" applyBorder="1" applyAlignment="1">
      <alignment horizontal="center"/>
    </xf>
    <xf numFmtId="0" fontId="47" fillId="0" borderId="36" xfId="5" applyFont="1" applyFill="1" applyBorder="1" applyAlignment="1">
      <alignment horizontal="center"/>
    </xf>
    <xf numFmtId="165" fontId="47" fillId="0" borderId="46" xfId="5" applyNumberFormat="1" applyFont="1" applyFill="1" applyBorder="1" applyAlignment="1">
      <alignment horizontal="center"/>
    </xf>
    <xf numFmtId="0" fontId="47" fillId="0" borderId="12" xfId="5" applyFont="1" applyFill="1" applyBorder="1" applyAlignment="1">
      <alignment horizontal="center" vertical="center"/>
    </xf>
    <xf numFmtId="0" fontId="6" fillId="0" borderId="7" xfId="0" applyFont="1" applyFill="1" applyBorder="1" applyAlignment="1">
      <alignment vertical="center" wrapText="1"/>
    </xf>
    <xf numFmtId="1" fontId="6" fillId="2" borderId="51" xfId="2" applyNumberFormat="1" applyFont="1" applyFill="1" applyBorder="1" applyAlignment="1" applyProtection="1">
      <alignment horizontal="center" vertical="center"/>
      <protection locked="0"/>
    </xf>
    <xf numFmtId="0" fontId="61" fillId="0" borderId="0" xfId="0" applyFont="1" applyFill="1" applyBorder="1" applyAlignment="1">
      <alignment horizontal="center"/>
    </xf>
    <xf numFmtId="0" fontId="5" fillId="7" borderId="7" xfId="0" applyFont="1" applyFill="1" applyBorder="1" applyAlignment="1">
      <alignment horizontal="center" vertical="center"/>
    </xf>
    <xf numFmtId="0" fontId="5" fillId="0" borderId="7" xfId="0" applyFont="1" applyBorder="1"/>
    <xf numFmtId="165" fontId="62" fillId="0" borderId="7" xfId="0" applyNumberFormat="1" applyFont="1" applyBorder="1" applyAlignment="1">
      <alignment horizontal="center"/>
    </xf>
    <xf numFmtId="0" fontId="6" fillId="0" borderId="0" xfId="0" applyFont="1" applyAlignment="1">
      <alignment horizontal="left" vertical="center"/>
    </xf>
    <xf numFmtId="168" fontId="62" fillId="0" borderId="0" xfId="0" applyNumberFormat="1" applyFont="1" applyFill="1" applyBorder="1" applyAlignment="1">
      <alignment horizontal="center"/>
    </xf>
    <xf numFmtId="0" fontId="63" fillId="2" borderId="7" xfId="0" applyFont="1" applyFill="1" applyBorder="1" applyAlignment="1">
      <alignment horizontal="center" wrapText="1"/>
    </xf>
    <xf numFmtId="2" fontId="63" fillId="2" borderId="7" xfId="0" applyNumberFormat="1" applyFont="1" applyFill="1" applyBorder="1" applyAlignment="1">
      <alignment horizontal="center" wrapText="1"/>
    </xf>
    <xf numFmtId="2" fontId="63" fillId="2" borderId="7" xfId="0" applyNumberFormat="1" applyFont="1" applyFill="1" applyBorder="1" applyAlignment="1">
      <alignment horizontal="center" vertical="center" wrapText="1"/>
    </xf>
    <xf numFmtId="173" fontId="0" fillId="0" borderId="0" xfId="0" applyNumberFormat="1" applyAlignment="1">
      <alignment horizontal="center"/>
    </xf>
    <xf numFmtId="2" fontId="0" fillId="0" borderId="0" xfId="0" applyNumberFormat="1" applyAlignment="1">
      <alignment horizontal="center"/>
    </xf>
    <xf numFmtId="0" fontId="6" fillId="0" borderId="0" xfId="0" applyFont="1" applyAlignment="1">
      <alignment horizontal="center" vertical="center"/>
    </xf>
    <xf numFmtId="0" fontId="5" fillId="0" borderId="9" xfId="0" applyFont="1" applyBorder="1" applyAlignment="1">
      <alignment horizontal="center"/>
    </xf>
    <xf numFmtId="0" fontId="4" fillId="0" borderId="46" xfId="5" applyBorder="1"/>
    <xf numFmtId="0" fontId="4" fillId="0" borderId="13" xfId="5" applyBorder="1"/>
    <xf numFmtId="0" fontId="4" fillId="0" borderId="10" xfId="5" applyBorder="1"/>
    <xf numFmtId="0" fontId="4" fillId="0" borderId="11" xfId="5" applyBorder="1"/>
    <xf numFmtId="0" fontId="4" fillId="0" borderId="12" xfId="5" applyBorder="1"/>
    <xf numFmtId="0" fontId="4" fillId="0" borderId="15" xfId="5" applyBorder="1"/>
    <xf numFmtId="0" fontId="47" fillId="0" borderId="14" xfId="0" applyFont="1" applyFill="1" applyBorder="1" applyAlignment="1">
      <alignment horizontal="center"/>
    </xf>
    <xf numFmtId="0" fontId="4" fillId="0" borderId="18" xfId="5" applyBorder="1"/>
    <xf numFmtId="165" fontId="5" fillId="0" borderId="14" xfId="5" applyNumberFormat="1" applyFont="1" applyFill="1" applyBorder="1" applyAlignment="1">
      <alignment horizontal="center" vertical="center" wrapText="1"/>
    </xf>
    <xf numFmtId="165" fontId="5" fillId="0" borderId="7" xfId="5" applyNumberFormat="1"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7" xfId="5" applyFont="1" applyFill="1" applyBorder="1" applyAlignment="1">
      <alignment horizontal="center" vertical="center"/>
    </xf>
    <xf numFmtId="0" fontId="5" fillId="0" borderId="15" xfId="5" applyFont="1" applyFill="1" applyBorder="1" applyAlignment="1">
      <alignment horizontal="center" vertical="center"/>
    </xf>
    <xf numFmtId="165" fontId="5" fillId="0" borderId="14" xfId="5" applyNumberFormat="1" applyFont="1" applyFill="1" applyBorder="1" applyAlignment="1">
      <alignment horizontal="center" vertical="center"/>
    </xf>
    <xf numFmtId="0" fontId="5" fillId="7" borderId="13" xfId="5" applyFont="1" applyFill="1" applyBorder="1" applyAlignment="1">
      <alignment horizontal="center" vertical="center"/>
    </xf>
    <xf numFmtId="165" fontId="5" fillId="7" borderId="46" xfId="5" applyNumberFormat="1" applyFont="1" applyFill="1" applyBorder="1" applyAlignment="1">
      <alignment horizontal="center" vertical="center" wrapText="1"/>
    </xf>
    <xf numFmtId="15" fontId="66" fillId="0" borderId="14" xfId="5" applyNumberFormat="1" applyFont="1" applyFill="1" applyBorder="1" applyAlignment="1">
      <alignment horizontal="center" vertical="center"/>
    </xf>
    <xf numFmtId="15" fontId="66" fillId="0" borderId="16" xfId="5" applyNumberFormat="1" applyFont="1" applyFill="1" applyBorder="1" applyAlignment="1">
      <alignment horizontal="center" vertical="center"/>
    </xf>
    <xf numFmtId="15" fontId="66" fillId="0" borderId="18" xfId="5" applyNumberFormat="1" applyFont="1" applyFill="1" applyBorder="1" applyAlignment="1">
      <alignment horizontal="center" vertical="center"/>
    </xf>
    <xf numFmtId="0" fontId="66" fillId="0" borderId="0" xfId="5" applyFont="1" applyAlignment="1">
      <alignment horizontal="center" vertical="center"/>
    </xf>
    <xf numFmtId="20" fontId="6" fillId="0" borderId="15" xfId="0" applyNumberFormat="1" applyFont="1" applyFill="1" applyBorder="1" applyAlignment="1">
      <alignment horizontal="center" vertical="center"/>
    </xf>
    <xf numFmtId="20" fontId="6" fillId="0" borderId="6" xfId="0" applyNumberFormat="1" applyFont="1" applyFill="1" applyBorder="1" applyAlignment="1">
      <alignment horizontal="center" vertical="center"/>
    </xf>
    <xf numFmtId="20" fontId="64" fillId="0" borderId="6" xfId="0" applyNumberFormat="1" applyFont="1" applyFill="1" applyBorder="1" applyAlignment="1">
      <alignment horizontal="center" vertical="center" wrapText="1"/>
    </xf>
    <xf numFmtId="15" fontId="66" fillId="0" borderId="37" xfId="5" applyNumberFormat="1" applyFont="1" applyFill="1" applyBorder="1" applyAlignment="1">
      <alignment horizontal="center" vertical="center"/>
    </xf>
    <xf numFmtId="174" fontId="6" fillId="0" borderId="6" xfId="0" applyNumberFormat="1" applyFont="1" applyFill="1" applyBorder="1" applyAlignment="1">
      <alignment horizontal="center" vertical="center"/>
    </xf>
    <xf numFmtId="0" fontId="14" fillId="0" borderId="0" xfId="0" applyFont="1" applyBorder="1"/>
    <xf numFmtId="0" fontId="5" fillId="0" borderId="44" xfId="0" applyFont="1" applyBorder="1"/>
    <xf numFmtId="0" fontId="25" fillId="9" borderId="0" xfId="0" applyFont="1" applyFill="1" applyBorder="1" applyAlignment="1">
      <alignment horizontal="center" vertical="center" wrapText="1"/>
    </xf>
    <xf numFmtId="0" fontId="17" fillId="0" borderId="0" xfId="0" applyFont="1" applyBorder="1"/>
    <xf numFmtId="0" fontId="16" fillId="0" borderId="29" xfId="0" applyFont="1" applyBorder="1"/>
    <xf numFmtId="0" fontId="68" fillId="0" borderId="0" xfId="5" applyFont="1" applyAlignment="1">
      <alignment horizontal="center" vertical="center"/>
    </xf>
    <xf numFmtId="0" fontId="70" fillId="0" borderId="0" xfId="5" applyFont="1" applyAlignment="1">
      <alignment horizontal="center" vertical="center"/>
    </xf>
    <xf numFmtId="15" fontId="66" fillId="0" borderId="10" xfId="5" applyNumberFormat="1" applyFont="1" applyFill="1" applyBorder="1" applyAlignment="1">
      <alignment horizontal="center" vertical="center"/>
    </xf>
    <xf numFmtId="20" fontId="6" fillId="0" borderId="7" xfId="0" applyNumberFormat="1" applyFont="1" applyFill="1" applyBorder="1" applyAlignment="1">
      <alignment horizontal="center" vertical="center"/>
    </xf>
    <xf numFmtId="165" fontId="66" fillId="0" borderId="7" xfId="0" applyNumberFormat="1" applyFont="1" applyFill="1" applyBorder="1" applyAlignment="1">
      <alignment horizontal="center" vertical="center"/>
    </xf>
    <xf numFmtId="0" fontId="66" fillId="0" borderId="15" xfId="0" applyFont="1" applyFill="1" applyBorder="1" applyAlignment="1">
      <alignment horizontal="center" vertical="center"/>
    </xf>
    <xf numFmtId="20" fontId="64" fillId="0" borderId="7" xfId="0" applyNumberFormat="1" applyFont="1" applyFill="1" applyBorder="1" applyAlignment="1">
      <alignment horizontal="center" vertical="center" wrapText="1"/>
    </xf>
    <xf numFmtId="20" fontId="6" fillId="0" borderId="17" xfId="0" applyNumberFormat="1" applyFont="1" applyFill="1" applyBorder="1" applyAlignment="1">
      <alignment horizontal="center" vertical="center"/>
    </xf>
    <xf numFmtId="165" fontId="66" fillId="0" borderId="17" xfId="0" applyNumberFormat="1" applyFont="1" applyFill="1" applyBorder="1" applyAlignment="1">
      <alignment horizontal="center" vertical="center"/>
    </xf>
    <xf numFmtId="0" fontId="66" fillId="0" borderId="18" xfId="0" applyFont="1" applyFill="1" applyBorder="1" applyAlignment="1">
      <alignment horizontal="center" vertical="center"/>
    </xf>
    <xf numFmtId="165" fontId="5" fillId="0" borderId="17" xfId="5" applyNumberFormat="1" applyFont="1" applyFill="1" applyBorder="1" applyAlignment="1">
      <alignment horizontal="center" vertical="center" wrapText="1"/>
    </xf>
    <xf numFmtId="165" fontId="5" fillId="0" borderId="18" xfId="5" applyNumberFormat="1" applyFont="1" applyFill="1" applyBorder="1" applyAlignment="1">
      <alignment horizontal="center" vertical="center" wrapText="1"/>
    </xf>
    <xf numFmtId="20" fontId="6" fillId="0" borderId="2" xfId="0" applyNumberFormat="1" applyFont="1" applyFill="1" applyBorder="1" applyAlignment="1">
      <alignment horizontal="center" vertical="center"/>
    </xf>
    <xf numFmtId="165" fontId="66" fillId="0" borderId="2" xfId="0" applyNumberFormat="1" applyFont="1" applyFill="1" applyBorder="1" applyAlignment="1">
      <alignment horizontal="center" vertical="center"/>
    </xf>
    <xf numFmtId="0" fontId="66" fillId="0" borderId="39" xfId="0" applyFont="1" applyFill="1" applyBorder="1" applyAlignment="1">
      <alignment horizontal="center" vertical="center"/>
    </xf>
    <xf numFmtId="3" fontId="26" fillId="0" borderId="25" xfId="0" applyNumberFormat="1" applyFont="1" applyFill="1" applyBorder="1" applyAlignment="1">
      <alignment horizontal="center" vertical="center" wrapText="1"/>
    </xf>
    <xf numFmtId="2" fontId="31" fillId="0" borderId="25" xfId="0" applyNumberFormat="1" applyFont="1" applyFill="1" applyBorder="1" applyAlignment="1">
      <alignment horizontal="center" vertical="center" wrapText="1"/>
    </xf>
    <xf numFmtId="0" fontId="6" fillId="0" borderId="13" xfId="0" applyFont="1" applyBorder="1" applyAlignment="1">
      <alignment horizontal="center" vertical="center"/>
    </xf>
    <xf numFmtId="1" fontId="6" fillId="12" borderId="60" xfId="2" applyNumberFormat="1" applyFont="1" applyFill="1" applyBorder="1" applyAlignment="1" applyProtection="1">
      <alignment horizontal="center" vertical="center"/>
      <protection locked="0"/>
    </xf>
    <xf numFmtId="1" fontId="17" fillId="0" borderId="25" xfId="0" applyNumberFormat="1" applyFont="1" applyFill="1" applyBorder="1" applyAlignment="1">
      <alignment horizontal="center" vertical="center" wrapText="1"/>
    </xf>
    <xf numFmtId="1" fontId="17" fillId="0" borderId="0" xfId="0" applyNumberFormat="1" applyFont="1" applyFill="1" applyBorder="1" applyAlignment="1">
      <alignment horizontal="center" vertical="center" wrapText="1"/>
    </xf>
    <xf numFmtId="15" fontId="66" fillId="0" borderId="32" xfId="5" applyNumberFormat="1" applyFont="1" applyFill="1" applyBorder="1" applyAlignment="1">
      <alignment horizontal="center" vertical="center"/>
    </xf>
    <xf numFmtId="15" fontId="66" fillId="0" borderId="6" xfId="5" applyNumberFormat="1" applyFont="1" applyFill="1" applyBorder="1" applyAlignment="1">
      <alignment horizontal="center" vertical="center"/>
    </xf>
    <xf numFmtId="165" fontId="5" fillId="0" borderId="7" xfId="5" applyNumberFormat="1" applyFont="1" applyFill="1" applyBorder="1" applyAlignment="1">
      <alignment horizontal="center" vertical="center"/>
    </xf>
    <xf numFmtId="170" fontId="65" fillId="7" borderId="46" xfId="5" applyNumberFormat="1" applyFont="1" applyFill="1" applyBorder="1" applyAlignment="1">
      <alignment horizontal="center" vertical="center"/>
    </xf>
    <xf numFmtId="165" fontId="5" fillId="7" borderId="13" xfId="5" applyNumberFormat="1" applyFont="1" applyFill="1" applyBorder="1" applyAlignment="1">
      <alignment horizontal="center" vertical="center" wrapText="1"/>
    </xf>
    <xf numFmtId="15" fontId="66" fillId="0" borderId="8" xfId="5" applyNumberFormat="1" applyFont="1" applyFill="1" applyBorder="1" applyAlignment="1">
      <alignment horizontal="center" vertical="center"/>
    </xf>
    <xf numFmtId="15" fontId="66" fillId="0" borderId="34" xfId="5" applyNumberFormat="1" applyFont="1" applyFill="1" applyBorder="1" applyAlignment="1">
      <alignment horizontal="center" vertical="center"/>
    </xf>
    <xf numFmtId="0" fontId="56" fillId="0" borderId="47" xfId="0" applyFont="1" applyBorder="1" applyAlignment="1">
      <alignment horizontal="center" vertical="center"/>
    </xf>
    <xf numFmtId="0" fontId="29" fillId="0" borderId="0" xfId="0" applyFont="1" applyFill="1" applyBorder="1" applyAlignment="1">
      <alignment horizontal="center"/>
    </xf>
    <xf numFmtId="3" fontId="16" fillId="0" borderId="0" xfId="0" applyNumberFormat="1" applyFont="1" applyFill="1" applyBorder="1"/>
    <xf numFmtId="165" fontId="16" fillId="0" borderId="0" xfId="0" applyNumberFormat="1" applyFont="1" applyFill="1" applyBorder="1" applyAlignment="1">
      <alignment wrapText="1"/>
    </xf>
    <xf numFmtId="0" fontId="16" fillId="0" borderId="0" xfId="0" applyFont="1" applyFill="1" applyBorder="1" applyAlignment="1">
      <alignment wrapText="1"/>
    </xf>
    <xf numFmtId="0" fontId="17" fillId="0" borderId="44" xfId="0" applyFont="1" applyFill="1" applyBorder="1" applyAlignment="1">
      <alignment horizontal="center" vertical="center"/>
    </xf>
    <xf numFmtId="165" fontId="5" fillId="0" borderId="4" xfId="5" applyNumberFormat="1" applyFont="1" applyFill="1" applyBorder="1" applyAlignment="1">
      <alignment horizontal="center" vertical="center" wrapText="1"/>
    </xf>
    <xf numFmtId="165" fontId="5" fillId="0" borderId="15" xfId="5" applyNumberFormat="1" applyFont="1" applyFill="1" applyBorder="1" applyAlignment="1">
      <alignment horizontal="center" vertical="center" wrapText="1"/>
    </xf>
    <xf numFmtId="0" fontId="5" fillId="7" borderId="36" xfId="5" applyFont="1" applyFill="1" applyBorder="1" applyAlignment="1">
      <alignment horizontal="center" vertical="center"/>
    </xf>
    <xf numFmtId="165" fontId="5" fillId="0" borderId="6" xfId="5" applyNumberFormat="1" applyFont="1" applyFill="1" applyBorder="1" applyAlignment="1">
      <alignment horizontal="center" vertical="center" wrapText="1"/>
    </xf>
    <xf numFmtId="0" fontId="5" fillId="0" borderId="6" xfId="5" applyFont="1" applyFill="1" applyBorder="1" applyAlignment="1">
      <alignment horizontal="center" vertical="center"/>
    </xf>
    <xf numFmtId="0" fontId="5" fillId="7" borderId="23" xfId="5" applyFont="1" applyFill="1" applyBorder="1" applyAlignment="1">
      <alignment horizontal="center" vertical="center"/>
    </xf>
    <xf numFmtId="20" fontId="6" fillId="0" borderId="12" xfId="0" applyNumberFormat="1" applyFont="1" applyFill="1" applyBorder="1" applyAlignment="1">
      <alignment horizontal="center" vertical="center"/>
    </xf>
    <xf numFmtId="20" fontId="6" fillId="0" borderId="18" xfId="0" applyNumberFormat="1" applyFont="1" applyFill="1" applyBorder="1" applyAlignment="1">
      <alignment horizontal="center" vertical="center"/>
    </xf>
    <xf numFmtId="170" fontId="65" fillId="7" borderId="36" xfId="5" applyNumberFormat="1" applyFont="1" applyFill="1" applyBorder="1" applyAlignment="1">
      <alignment horizontal="center" vertical="center"/>
    </xf>
    <xf numFmtId="15" fontId="66" fillId="0" borderId="50" xfId="5" applyNumberFormat="1" applyFont="1" applyFill="1" applyBorder="1" applyAlignment="1">
      <alignment horizontal="center" vertical="center"/>
    </xf>
    <xf numFmtId="15" fontId="66" fillId="0" borderId="12" xfId="5" applyNumberFormat="1" applyFont="1" applyFill="1" applyBorder="1" applyAlignment="1">
      <alignment horizontal="center" vertical="center"/>
    </xf>
    <xf numFmtId="0" fontId="0" fillId="0" borderId="7" xfId="0" applyFont="1" applyFill="1" applyBorder="1" applyAlignment="1">
      <alignment horizontal="center"/>
    </xf>
    <xf numFmtId="0" fontId="50" fillId="0" borderId="13" xfId="5" applyFont="1" applyFill="1" applyBorder="1" applyAlignment="1">
      <alignment horizontal="center" vertical="center"/>
    </xf>
    <xf numFmtId="165" fontId="50" fillId="0" borderId="13" xfId="5" applyNumberFormat="1" applyFont="1" applyFill="1" applyBorder="1" applyAlignment="1">
      <alignment horizontal="center" vertical="center"/>
    </xf>
    <xf numFmtId="0" fontId="0" fillId="0" borderId="11" xfId="0" applyFont="1" applyFill="1" applyBorder="1" applyAlignment="1">
      <alignment horizontal="center"/>
    </xf>
    <xf numFmtId="171" fontId="50" fillId="0" borderId="0" xfId="5" applyNumberFormat="1" applyFont="1" applyFill="1" applyBorder="1" applyAlignment="1">
      <alignment horizontal="center" vertical="center"/>
    </xf>
    <xf numFmtId="0" fontId="50" fillId="0" borderId="46" xfId="5" applyFont="1" applyFill="1" applyBorder="1" applyAlignment="1">
      <alignment horizontal="center" vertical="center"/>
    </xf>
    <xf numFmtId="0" fontId="50" fillId="0" borderId="52" xfId="5" applyFont="1" applyFill="1" applyBorder="1" applyAlignment="1">
      <alignment horizontal="center" vertical="center"/>
    </xf>
    <xf numFmtId="0" fontId="50" fillId="0" borderId="36" xfId="5" applyFont="1" applyFill="1" applyBorder="1" applyAlignment="1">
      <alignment horizontal="center" vertical="center"/>
    </xf>
    <xf numFmtId="0" fontId="50" fillId="0" borderId="36" xfId="5" applyFont="1" applyFill="1" applyBorder="1" applyAlignment="1">
      <alignment horizontal="center"/>
    </xf>
    <xf numFmtId="0" fontId="50" fillId="0" borderId="10" xfId="5" applyFont="1" applyFill="1" applyBorder="1" applyAlignment="1">
      <alignment horizontal="center" vertical="center"/>
    </xf>
    <xf numFmtId="0" fontId="50" fillId="0" borderId="42" xfId="5" applyFont="1" applyFill="1" applyBorder="1" applyAlignment="1">
      <alignment horizontal="center" vertical="center"/>
    </xf>
    <xf numFmtId="165" fontId="50" fillId="0" borderId="11" xfId="5" applyNumberFormat="1" applyFont="1" applyFill="1" applyBorder="1" applyAlignment="1">
      <alignment horizontal="center" vertical="center"/>
    </xf>
    <xf numFmtId="0" fontId="50" fillId="0" borderId="11" xfId="5" applyFont="1" applyFill="1" applyBorder="1" applyAlignment="1">
      <alignment horizontal="center" vertical="center"/>
    </xf>
    <xf numFmtId="0" fontId="50" fillId="0" borderId="12" xfId="5" applyFont="1" applyFill="1" applyBorder="1" applyAlignment="1">
      <alignment horizontal="center" vertical="center"/>
    </xf>
    <xf numFmtId="0" fontId="50" fillId="0" borderId="17" xfId="5" applyFont="1" applyFill="1" applyBorder="1" applyAlignment="1">
      <alignment horizontal="center" vertical="center"/>
    </xf>
    <xf numFmtId="165" fontId="50" fillId="0" borderId="17" xfId="5" applyNumberFormat="1" applyFont="1" applyFill="1" applyBorder="1" applyAlignment="1">
      <alignment horizontal="center" vertical="center"/>
    </xf>
    <xf numFmtId="0" fontId="0" fillId="0" borderId="42" xfId="0" applyFill="1" applyBorder="1" applyAlignment="1">
      <alignment horizontal="center"/>
    </xf>
    <xf numFmtId="0" fontId="0" fillId="0" borderId="4" xfId="0" applyFill="1" applyBorder="1" applyAlignment="1">
      <alignment horizontal="center"/>
    </xf>
    <xf numFmtId="0" fontId="0" fillId="0" borderId="40" xfId="0" applyFill="1" applyBorder="1" applyAlignment="1">
      <alignment horizontal="center"/>
    </xf>
    <xf numFmtId="0" fontId="50" fillId="0" borderId="56" xfId="5" applyFont="1" applyFill="1" applyBorder="1" applyAlignment="1">
      <alignment horizontal="center"/>
    </xf>
    <xf numFmtId="0" fontId="50" fillId="0" borderId="57" xfId="5" applyFont="1" applyFill="1" applyBorder="1" applyAlignment="1">
      <alignment horizontal="center"/>
    </xf>
    <xf numFmtId="0" fontId="50" fillId="0" borderId="65" xfId="5" applyFont="1" applyFill="1" applyBorder="1" applyAlignment="1">
      <alignment horizontal="center"/>
    </xf>
    <xf numFmtId="0" fontId="50" fillId="0" borderId="16" xfId="5" applyFont="1" applyFill="1" applyBorder="1" applyAlignment="1">
      <alignment horizontal="center" vertical="center"/>
    </xf>
    <xf numFmtId="0" fontId="50" fillId="0" borderId="18" xfId="5" applyFont="1" applyFill="1" applyBorder="1" applyAlignment="1">
      <alignment horizontal="center" vertical="center"/>
    </xf>
    <xf numFmtId="0" fontId="47" fillId="0" borderId="64" xfId="5" applyFont="1" applyFill="1" applyBorder="1" applyAlignment="1">
      <alignment horizontal="center"/>
    </xf>
    <xf numFmtId="165" fontId="52" fillId="0" borderId="34" xfId="5" applyNumberFormat="1" applyFont="1" applyFill="1" applyBorder="1" applyAlignment="1">
      <alignment horizontal="center" vertical="center"/>
    </xf>
    <xf numFmtId="0" fontId="52" fillId="0" borderId="49" xfId="5" applyFont="1" applyFill="1" applyBorder="1" applyAlignment="1">
      <alignment horizontal="center" vertical="center"/>
    </xf>
    <xf numFmtId="0" fontId="52" fillId="0" borderId="63" xfId="5" applyFont="1" applyFill="1" applyBorder="1" applyAlignment="1">
      <alignment horizontal="center" vertical="center"/>
    </xf>
    <xf numFmtId="165" fontId="52" fillId="0" borderId="10" xfId="0" applyNumberFormat="1" applyFont="1" applyFill="1" applyBorder="1" applyAlignment="1">
      <alignment horizontal="center" vertical="center"/>
    </xf>
    <xf numFmtId="0" fontId="52" fillId="0" borderId="11" xfId="0" applyFont="1" applyFill="1" applyBorder="1" applyAlignment="1">
      <alignment horizontal="center" vertical="center"/>
    </xf>
    <xf numFmtId="165" fontId="52" fillId="0" borderId="10" xfId="5" applyNumberFormat="1" applyFont="1" applyFill="1" applyBorder="1" applyAlignment="1">
      <alignment horizontal="center" vertical="center"/>
    </xf>
    <xf numFmtId="0" fontId="52" fillId="0" borderId="11" xfId="5" applyFont="1" applyFill="1" applyBorder="1" applyAlignment="1">
      <alignment horizontal="center" vertical="center"/>
    </xf>
    <xf numFmtId="0" fontId="52" fillId="0" borderId="48" xfId="5" applyFont="1" applyFill="1" applyBorder="1" applyAlignment="1">
      <alignment horizontal="center" vertical="center"/>
    </xf>
    <xf numFmtId="165" fontId="52" fillId="0" borderId="16" xfId="0" applyNumberFormat="1" applyFont="1" applyFill="1" applyBorder="1" applyAlignment="1">
      <alignment horizontal="center" vertical="center"/>
    </xf>
    <xf numFmtId="0" fontId="52" fillId="0" borderId="17" xfId="0" applyFont="1" applyFill="1" applyBorder="1" applyAlignment="1">
      <alignment horizontal="center" vertical="center"/>
    </xf>
    <xf numFmtId="0" fontId="52" fillId="0" borderId="18" xfId="0" applyFont="1" applyFill="1" applyBorder="1" applyAlignment="1">
      <alignment horizontal="center" vertical="center"/>
    </xf>
    <xf numFmtId="165" fontId="52" fillId="0" borderId="37" xfId="0" applyNumberFormat="1" applyFont="1" applyFill="1" applyBorder="1" applyAlignment="1">
      <alignment horizontal="center" vertical="center"/>
    </xf>
    <xf numFmtId="0" fontId="52" fillId="0" borderId="2" xfId="0" applyFont="1" applyFill="1" applyBorder="1" applyAlignment="1">
      <alignment horizontal="center" vertical="center"/>
    </xf>
    <xf numFmtId="0" fontId="52" fillId="0" borderId="39" xfId="0" applyFont="1" applyFill="1" applyBorder="1" applyAlignment="1">
      <alignment horizontal="center" vertical="center"/>
    </xf>
    <xf numFmtId="165" fontId="52" fillId="0" borderId="14" xfId="0" applyNumberFormat="1" applyFont="1" applyFill="1" applyBorder="1" applyAlignment="1">
      <alignment horizontal="center" vertical="center"/>
    </xf>
    <xf numFmtId="0" fontId="52" fillId="0" borderId="7"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6" xfId="0" applyFont="1" applyFill="1" applyBorder="1" applyAlignment="1">
      <alignment horizontal="center" vertical="center"/>
    </xf>
    <xf numFmtId="165" fontId="52" fillId="9" borderId="14" xfId="0" applyNumberFormat="1" applyFont="1" applyFill="1" applyBorder="1" applyAlignment="1">
      <alignment horizontal="center" vertical="center"/>
    </xf>
    <xf numFmtId="0" fontId="52" fillId="9" borderId="7" xfId="0" applyFont="1" applyFill="1" applyBorder="1" applyAlignment="1">
      <alignment horizontal="center" vertical="center"/>
    </xf>
    <xf numFmtId="165" fontId="52" fillId="8" borderId="16" xfId="0" applyNumberFormat="1" applyFont="1" applyFill="1" applyBorder="1" applyAlignment="1">
      <alignment horizontal="center" vertical="center"/>
    </xf>
    <xf numFmtId="0" fontId="52" fillId="8" borderId="17" xfId="0" applyFont="1" applyFill="1" applyBorder="1" applyAlignment="1">
      <alignment horizontal="center" vertical="center"/>
    </xf>
    <xf numFmtId="165" fontId="52" fillId="8" borderId="37" xfId="0" applyNumberFormat="1" applyFont="1" applyFill="1" applyBorder="1" applyAlignment="1">
      <alignment horizontal="center" vertical="center"/>
    </xf>
    <xf numFmtId="0" fontId="52" fillId="8" borderId="2" xfId="0" applyFont="1" applyFill="1" applyBorder="1" applyAlignment="1">
      <alignment horizontal="center" vertical="center"/>
    </xf>
    <xf numFmtId="165" fontId="52" fillId="8" borderId="34" xfId="5" applyNumberFormat="1" applyFont="1" applyFill="1" applyBorder="1" applyAlignment="1">
      <alignment horizontal="center" vertical="center"/>
    </xf>
    <xf numFmtId="0" fontId="52" fillId="8" borderId="49" xfId="5" applyFont="1" applyFill="1" applyBorder="1" applyAlignment="1">
      <alignment horizontal="center" vertical="center"/>
    </xf>
    <xf numFmtId="165" fontId="52" fillId="8" borderId="10" xfId="0" applyNumberFormat="1" applyFont="1" applyFill="1" applyBorder="1" applyAlignment="1">
      <alignment horizontal="center" vertical="center"/>
    </xf>
    <xf numFmtId="0" fontId="52" fillId="8" borderId="11" xfId="0" applyFont="1" applyFill="1" applyBorder="1" applyAlignment="1">
      <alignment horizontal="center" vertical="center"/>
    </xf>
    <xf numFmtId="165" fontId="52" fillId="8" borderId="14" xfId="0" applyNumberFormat="1" applyFont="1" applyFill="1" applyBorder="1" applyAlignment="1">
      <alignment horizontal="center" vertical="center"/>
    </xf>
    <xf numFmtId="0" fontId="52" fillId="8" borderId="7" xfId="0" applyFont="1" applyFill="1" applyBorder="1" applyAlignment="1">
      <alignment horizontal="center" vertical="center"/>
    </xf>
    <xf numFmtId="0" fontId="5" fillId="0" borderId="14" xfId="5" applyFont="1" applyFill="1" applyBorder="1" applyAlignment="1">
      <alignment horizontal="center" vertical="center"/>
    </xf>
    <xf numFmtId="0" fontId="5" fillId="0" borderId="4" xfId="5" applyFont="1" applyFill="1" applyBorder="1" applyAlignment="1">
      <alignment horizontal="center" vertical="center"/>
    </xf>
    <xf numFmtId="165" fontId="5" fillId="0" borderId="10" xfId="5" applyNumberFormat="1" applyFont="1" applyFill="1" applyBorder="1" applyAlignment="1">
      <alignment horizontal="center" vertical="center" wrapText="1"/>
    </xf>
    <xf numFmtId="165" fontId="5" fillId="0" borderId="11" xfId="5" applyNumberFormat="1"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48" xfId="5" applyFont="1" applyFill="1" applyBorder="1" applyAlignment="1">
      <alignment horizontal="center" vertical="center" wrapText="1"/>
    </xf>
    <xf numFmtId="165" fontId="5" fillId="0" borderId="42" xfId="5" applyNumberFormat="1" applyFont="1" applyFill="1" applyBorder="1" applyAlignment="1">
      <alignment horizontal="center" vertical="center" wrapText="1"/>
    </xf>
    <xf numFmtId="0" fontId="0" fillId="0" borderId="17" xfId="0" applyFont="1" applyFill="1" applyBorder="1" applyAlignment="1">
      <alignment horizontal="center"/>
    </xf>
    <xf numFmtId="167" fontId="0" fillId="0" borderId="6" xfId="0" applyNumberFormat="1" applyBorder="1" applyAlignment="1">
      <alignment horizontal="center" vertical="center"/>
    </xf>
    <xf numFmtId="3" fontId="0" fillId="0" borderId="7" xfId="0" applyNumberFormat="1" applyBorder="1" applyAlignment="1">
      <alignment horizontal="center" vertical="center"/>
    </xf>
    <xf numFmtId="0" fontId="5" fillId="0" borderId="43" xfId="0" applyFont="1" applyBorder="1" applyAlignment="1">
      <alignment horizontal="center" vertical="center"/>
    </xf>
    <xf numFmtId="0" fontId="5" fillId="0" borderId="0" xfId="0" applyFont="1" applyAlignment="1">
      <alignment vertical="center"/>
    </xf>
    <xf numFmtId="0" fontId="5" fillId="0" borderId="47" xfId="0" applyFont="1" applyBorder="1" applyAlignment="1">
      <alignment horizontal="center" vertical="center"/>
    </xf>
    <xf numFmtId="0" fontId="5" fillId="6" borderId="7" xfId="0" applyFont="1" applyFill="1" applyBorder="1" applyAlignment="1">
      <alignment horizontal="center" vertical="center"/>
    </xf>
    <xf numFmtId="1" fontId="0" fillId="14" borderId="7" xfId="0" applyNumberFormat="1" applyFill="1" applyBorder="1" applyAlignment="1">
      <alignment horizontal="center" vertical="center"/>
    </xf>
    <xf numFmtId="1" fontId="0" fillId="0" borderId="7" xfId="0" applyNumberFormat="1" applyBorder="1" applyAlignment="1">
      <alignment horizontal="center" vertical="center"/>
    </xf>
    <xf numFmtId="165" fontId="0" fillId="0" borderId="7" xfId="0" applyNumberFormat="1" applyBorder="1" applyAlignment="1">
      <alignment horizontal="center" vertical="center"/>
    </xf>
    <xf numFmtId="165" fontId="0" fillId="0" borderId="7" xfId="0" applyNumberFormat="1" applyFill="1" applyBorder="1" applyAlignment="1">
      <alignment horizontal="center" vertical="center"/>
    </xf>
    <xf numFmtId="165" fontId="0" fillId="14" borderId="7" xfId="0" applyNumberFormat="1" applyFill="1" applyBorder="1" applyAlignment="1">
      <alignment horizontal="center"/>
    </xf>
    <xf numFmtId="0" fontId="0" fillId="14" borderId="7" xfId="0" applyFill="1" applyBorder="1" applyAlignment="1">
      <alignment horizontal="center"/>
    </xf>
    <xf numFmtId="3" fontId="0" fillId="0" borderId="7" xfId="0" applyNumberFormat="1" applyFill="1" applyBorder="1" applyAlignment="1">
      <alignment horizontal="center" vertical="center"/>
    </xf>
    <xf numFmtId="0" fontId="0" fillId="14" borderId="13" xfId="0" applyFill="1" applyBorder="1" applyAlignment="1">
      <alignment horizontal="center"/>
    </xf>
    <xf numFmtId="3" fontId="0" fillId="0" borderId="13" xfId="0" applyNumberFormat="1" applyFill="1" applyBorder="1" applyAlignment="1">
      <alignment horizontal="center" vertical="center"/>
    </xf>
    <xf numFmtId="1" fontId="5" fillId="0" borderId="49" xfId="0" applyNumberFormat="1" applyFont="1" applyBorder="1" applyAlignment="1">
      <alignment horizontal="center" vertical="center"/>
    </xf>
    <xf numFmtId="3" fontId="5" fillId="0" borderId="34" xfId="0" applyNumberFormat="1" applyFont="1" applyBorder="1" applyAlignment="1">
      <alignment horizontal="center" vertical="center"/>
    </xf>
    <xf numFmtId="165" fontId="5" fillId="0" borderId="49" xfId="0" applyNumberFormat="1" applyFont="1" applyBorder="1" applyAlignment="1">
      <alignment horizontal="center" vertical="center"/>
    </xf>
    <xf numFmtId="0" fontId="5" fillId="0" borderId="7" xfId="0" applyFont="1" applyFill="1" applyBorder="1" applyAlignment="1">
      <alignment horizontal="center" vertical="center" wrapText="1"/>
    </xf>
    <xf numFmtId="1" fontId="6" fillId="12" borderId="66" xfId="2" applyNumberFormat="1" applyFont="1" applyFill="1" applyBorder="1" applyAlignment="1" applyProtection="1">
      <alignment horizontal="center" vertical="center"/>
      <protection locked="0"/>
    </xf>
    <xf numFmtId="1" fontId="6" fillId="12" borderId="51" xfId="2" applyNumberFormat="1" applyFont="1" applyFill="1" applyBorder="1" applyAlignment="1" applyProtection="1">
      <alignment horizontal="center" vertical="center"/>
      <protection locked="0"/>
    </xf>
    <xf numFmtId="0" fontId="5" fillId="0" borderId="43" xfId="0" applyFont="1" applyBorder="1" applyAlignment="1">
      <alignment horizontal="center" vertical="center"/>
    </xf>
    <xf numFmtId="0" fontId="5" fillId="0" borderId="7" xfId="0" applyFont="1" applyBorder="1" applyAlignment="1">
      <alignment horizontal="center"/>
    </xf>
    <xf numFmtId="0" fontId="17" fillId="0" borderId="0" xfId="0" applyFont="1" applyFill="1" applyBorder="1" applyAlignment="1">
      <alignment horizontal="center" vertical="center"/>
    </xf>
    <xf numFmtId="0" fontId="5" fillId="7" borderId="46" xfId="5" applyFont="1" applyFill="1" applyBorder="1" applyAlignment="1">
      <alignment horizontal="center" vertical="center"/>
    </xf>
    <xf numFmtId="171" fontId="50" fillId="0" borderId="56" xfId="5" applyNumberFormat="1" applyFont="1" applyFill="1" applyBorder="1" applyAlignment="1">
      <alignment horizontal="center" vertical="center"/>
    </xf>
    <xf numFmtId="171" fontId="50" fillId="0" borderId="67" xfId="5" applyNumberFormat="1" applyFont="1" applyFill="1" applyBorder="1" applyAlignment="1">
      <alignment horizontal="center" vertical="center"/>
    </xf>
    <xf numFmtId="171" fontId="50" fillId="0" borderId="57" xfId="5" applyNumberFormat="1" applyFont="1" applyFill="1" applyBorder="1" applyAlignment="1">
      <alignment horizontal="center" vertical="center"/>
    </xf>
    <xf numFmtId="171" fontId="50" fillId="0" borderId="65" xfId="5" applyNumberFormat="1" applyFont="1" applyFill="1" applyBorder="1" applyAlignment="1">
      <alignment horizontal="center" vertical="center"/>
    </xf>
    <xf numFmtId="15" fontId="66" fillId="0" borderId="46" xfId="5" applyNumberFormat="1" applyFont="1" applyFill="1" applyBorder="1" applyAlignment="1">
      <alignment horizontal="center" vertical="center"/>
    </xf>
    <xf numFmtId="20" fontId="6" fillId="0" borderId="36" xfId="0" applyNumberFormat="1" applyFont="1" applyFill="1" applyBorder="1" applyAlignment="1">
      <alignment horizontal="center" vertical="center"/>
    </xf>
    <xf numFmtId="20" fontId="6" fillId="0" borderId="48" xfId="0" applyNumberFormat="1" applyFont="1" applyFill="1" applyBorder="1" applyAlignment="1">
      <alignment horizontal="center" vertical="center"/>
    </xf>
    <xf numFmtId="20" fontId="6" fillId="0" borderId="32" xfId="0" applyNumberFormat="1" applyFont="1" applyFill="1" applyBorder="1" applyAlignment="1">
      <alignment horizontal="center" vertical="center"/>
    </xf>
    <xf numFmtId="0" fontId="0" fillId="0" borderId="52" xfId="0" applyFill="1" applyBorder="1" applyAlignment="1">
      <alignment horizontal="center"/>
    </xf>
    <xf numFmtId="0" fontId="4" fillId="0" borderId="36" xfId="5" applyBorder="1"/>
    <xf numFmtId="0" fontId="0" fillId="0" borderId="68" xfId="0" applyFill="1" applyBorder="1" applyAlignment="1">
      <alignment horizontal="center"/>
    </xf>
    <xf numFmtId="0" fontId="47" fillId="0" borderId="10" xfId="0" applyFont="1" applyFill="1" applyBorder="1" applyAlignment="1">
      <alignment horizontal="center"/>
    </xf>
    <xf numFmtId="0" fontId="47" fillId="0" borderId="11" xfId="0" applyFont="1" applyFill="1" applyBorder="1" applyAlignment="1">
      <alignment horizontal="center"/>
    </xf>
    <xf numFmtId="0" fontId="47" fillId="0" borderId="12" xfId="0" applyFont="1" applyFill="1" applyBorder="1" applyAlignment="1">
      <alignment horizontal="center"/>
    </xf>
    <xf numFmtId="0" fontId="47" fillId="0" borderId="15" xfId="0" applyFont="1" applyFill="1" applyBorder="1" applyAlignment="1">
      <alignment horizontal="center"/>
    </xf>
    <xf numFmtId="0" fontId="47" fillId="0" borderId="16" xfId="0" applyFont="1" applyFill="1" applyBorder="1" applyAlignment="1">
      <alignment horizontal="center"/>
    </xf>
    <xf numFmtId="0" fontId="47" fillId="0" borderId="17" xfId="0" applyFont="1" applyFill="1" applyBorder="1" applyAlignment="1">
      <alignment horizontal="center"/>
    </xf>
    <xf numFmtId="0" fontId="47" fillId="0" borderId="18" xfId="0" applyFont="1" applyFill="1" applyBorder="1" applyAlignment="1">
      <alignment horizontal="center"/>
    </xf>
    <xf numFmtId="0" fontId="47" fillId="0" borderId="48" xfId="0" applyFont="1" applyFill="1" applyBorder="1" applyAlignment="1">
      <alignment horizontal="center"/>
    </xf>
    <xf numFmtId="0" fontId="47" fillId="0" borderId="6" xfId="0" applyFont="1" applyFill="1" applyBorder="1" applyAlignment="1">
      <alignment horizontal="center"/>
    </xf>
    <xf numFmtId="0" fontId="47" fillId="0" borderId="32" xfId="0" applyFont="1" applyFill="1" applyBorder="1" applyAlignment="1">
      <alignment horizontal="center"/>
    </xf>
    <xf numFmtId="0" fontId="5" fillId="0" borderId="6" xfId="0" applyFont="1" applyBorder="1" applyAlignment="1">
      <alignment horizontal="center"/>
    </xf>
    <xf numFmtId="0" fontId="6" fillId="0" borderId="6" xfId="2" applyFont="1" applyFill="1" applyBorder="1" applyAlignment="1">
      <alignment horizontal="center"/>
    </xf>
    <xf numFmtId="0" fontId="0" fillId="6" borderId="14" xfId="0" applyFill="1" applyBorder="1" applyAlignment="1">
      <alignment horizontal="center"/>
    </xf>
    <xf numFmtId="2" fontId="6" fillId="0" borderId="14" xfId="2" applyNumberFormat="1" applyFill="1" applyBorder="1" applyAlignment="1">
      <alignment horizontal="center" vertical="center"/>
    </xf>
    <xf numFmtId="3" fontId="6" fillId="0" borderId="14" xfId="2" applyNumberFormat="1" applyFill="1" applyBorder="1" applyAlignment="1">
      <alignment horizontal="center" vertical="center"/>
    </xf>
    <xf numFmtId="166" fontId="6" fillId="0" borderId="14" xfId="2" applyNumberFormat="1" applyFont="1" applyFill="1" applyBorder="1" applyAlignment="1">
      <alignment horizontal="center" vertical="center"/>
    </xf>
    <xf numFmtId="2" fontId="6" fillId="0" borderId="16" xfId="2" applyNumberFormat="1" applyFill="1" applyBorder="1" applyAlignment="1">
      <alignment horizontal="center" vertical="center"/>
    </xf>
    <xf numFmtId="0" fontId="6" fillId="6" borderId="56" xfId="0" applyFont="1" applyFill="1" applyBorder="1" applyAlignment="1">
      <alignment horizontal="center"/>
    </xf>
    <xf numFmtId="0" fontId="6" fillId="6" borderId="57" xfId="0" applyFont="1" applyFill="1" applyBorder="1" applyAlignment="1">
      <alignment horizontal="center"/>
    </xf>
    <xf numFmtId="4" fontId="6" fillId="0" borderId="57" xfId="2" applyNumberFormat="1" applyFont="1" applyFill="1" applyBorder="1" applyAlignment="1">
      <alignment horizontal="center" vertical="center"/>
    </xf>
    <xf numFmtId="4" fontId="6" fillId="0" borderId="65" xfId="2" applyNumberFormat="1" applyFont="1" applyFill="1" applyBorder="1" applyAlignment="1">
      <alignment horizontal="center" vertical="center"/>
    </xf>
    <xf numFmtId="167" fontId="0" fillId="6" borderId="12" xfId="0" applyNumberFormat="1" applyFill="1" applyBorder="1" applyAlignment="1">
      <alignment horizontal="center" vertical="center"/>
    </xf>
    <xf numFmtId="0" fontId="0" fillId="6" borderId="15" xfId="0" applyFill="1" applyBorder="1" applyAlignment="1">
      <alignment horizontal="center"/>
    </xf>
    <xf numFmtId="2" fontId="6" fillId="0" borderId="15" xfId="2" applyNumberFormat="1" applyFill="1" applyBorder="1" applyAlignment="1">
      <alignment horizontal="center" vertical="center"/>
    </xf>
    <xf numFmtId="3" fontId="6" fillId="0" borderId="15" xfId="2" applyNumberFormat="1" applyFill="1" applyBorder="1" applyAlignment="1">
      <alignment horizontal="center" vertical="center"/>
    </xf>
    <xf numFmtId="2" fontId="6" fillId="0" borderId="18" xfId="2" applyNumberFormat="1" applyFill="1" applyBorder="1" applyAlignment="1">
      <alignment horizontal="center" vertical="center"/>
    </xf>
    <xf numFmtId="169" fontId="17" fillId="16" borderId="27" xfId="0" applyNumberFormat="1" applyFont="1" applyFill="1" applyBorder="1" applyAlignment="1">
      <alignment horizontal="center" vertical="center"/>
    </xf>
    <xf numFmtId="169" fontId="17" fillId="16" borderId="28" xfId="0" applyNumberFormat="1" applyFont="1" applyFill="1" applyBorder="1" applyAlignment="1">
      <alignment horizontal="center" vertical="center"/>
    </xf>
    <xf numFmtId="20" fontId="25" fillId="16" borderId="28" xfId="0" applyNumberFormat="1" applyFont="1" applyFill="1" applyBorder="1" applyAlignment="1">
      <alignment horizontal="center" vertical="center" wrapText="1"/>
    </xf>
    <xf numFmtId="1" fontId="25" fillId="16" borderId="28" xfId="0" applyNumberFormat="1" applyFont="1" applyFill="1" applyBorder="1" applyAlignment="1">
      <alignment horizontal="center" vertical="center" wrapText="1"/>
    </xf>
    <xf numFmtId="0" fontId="25" fillId="16" borderId="28" xfId="0" applyFont="1" applyFill="1" applyBorder="1" applyAlignment="1">
      <alignment horizontal="center" vertical="center" wrapText="1"/>
    </xf>
    <xf numFmtId="165" fontId="17" fillId="16" borderId="28" xfId="0" applyNumberFormat="1" applyFont="1" applyFill="1" applyBorder="1" applyAlignment="1">
      <alignment horizontal="center" vertical="center" wrapText="1"/>
    </xf>
    <xf numFmtId="0" fontId="27" fillId="16" borderId="28" xfId="0" applyFont="1" applyFill="1" applyBorder="1" applyAlignment="1">
      <alignment horizontal="center" vertical="center" wrapText="1"/>
    </xf>
    <xf numFmtId="1" fontId="17" fillId="16" borderId="28" xfId="0" applyNumberFormat="1" applyFont="1" applyFill="1" applyBorder="1" applyAlignment="1">
      <alignment horizontal="center" vertical="center" wrapText="1"/>
    </xf>
    <xf numFmtId="166" fontId="17" fillId="16" borderId="28" xfId="0" applyNumberFormat="1" applyFont="1" applyFill="1" applyBorder="1" applyAlignment="1">
      <alignment horizontal="center" vertical="center" wrapText="1"/>
    </xf>
    <xf numFmtId="3" fontId="28" fillId="16" borderId="28" xfId="0" applyNumberFormat="1" applyFont="1" applyFill="1" applyBorder="1" applyAlignment="1">
      <alignment horizontal="center" vertical="center" wrapText="1"/>
    </xf>
    <xf numFmtId="3" fontId="26" fillId="16" borderId="28" xfId="0" applyNumberFormat="1" applyFont="1" applyFill="1" applyBorder="1" applyAlignment="1">
      <alignment horizontal="center" vertical="center" wrapText="1"/>
    </xf>
    <xf numFmtId="0" fontId="17" fillId="16" borderId="28" xfId="0" applyFont="1" applyFill="1" applyBorder="1" applyAlignment="1">
      <alignment horizontal="center" vertical="center" wrapText="1"/>
    </xf>
    <xf numFmtId="0" fontId="63" fillId="16" borderId="28" xfId="0" applyFont="1" applyFill="1" applyBorder="1" applyAlignment="1">
      <alignment horizontal="center" vertical="center" wrapText="1"/>
    </xf>
    <xf numFmtId="0" fontId="16" fillId="16" borderId="28" xfId="0" applyFont="1" applyFill="1" applyBorder="1" applyAlignment="1">
      <alignment horizontal="center" vertical="center" wrapText="1"/>
    </xf>
    <xf numFmtId="0" fontId="30" fillId="16" borderId="28"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31" fillId="16" borderId="28" xfId="0" applyFont="1" applyFill="1" applyBorder="1" applyAlignment="1">
      <alignment horizontal="center" vertical="center" wrapText="1"/>
    </xf>
    <xf numFmtId="3" fontId="17" fillId="16" borderId="28" xfId="0" applyNumberFormat="1" applyFont="1" applyFill="1" applyBorder="1" applyAlignment="1">
      <alignment horizontal="center" vertical="center" wrapText="1"/>
    </xf>
    <xf numFmtId="0" fontId="30" fillId="16" borderId="28" xfId="0" applyFont="1" applyFill="1" applyBorder="1" applyAlignment="1">
      <alignment horizontal="center" wrapText="1"/>
    </xf>
    <xf numFmtId="2" fontId="31" fillId="16" borderId="28" xfId="0" applyNumberFormat="1" applyFont="1" applyFill="1" applyBorder="1" applyAlignment="1">
      <alignment horizontal="center" vertical="center" wrapText="1"/>
    </xf>
    <xf numFmtId="3" fontId="25" fillId="16" borderId="28" xfId="0" applyNumberFormat="1" applyFont="1" applyFill="1" applyBorder="1" applyAlignment="1">
      <alignment horizontal="center" vertical="center" wrapText="1"/>
    </xf>
    <xf numFmtId="0" fontId="25" fillId="16" borderId="31" xfId="0" applyFont="1" applyFill="1" applyBorder="1" applyAlignment="1">
      <alignment horizontal="center" vertical="center" wrapText="1"/>
    </xf>
    <xf numFmtId="0" fontId="16" fillId="16" borderId="0" xfId="0" applyFont="1" applyFill="1"/>
    <xf numFmtId="169" fontId="17" fillId="16" borderId="43" xfId="2" applyNumberFormat="1" applyFont="1" applyFill="1" applyBorder="1" applyAlignment="1">
      <alignment horizontal="center" vertical="center"/>
    </xf>
    <xf numFmtId="169" fontId="17" fillId="16" borderId="44" xfId="2" applyNumberFormat="1" applyFont="1" applyFill="1" applyBorder="1" applyAlignment="1">
      <alignment horizontal="center" vertical="center"/>
    </xf>
    <xf numFmtId="20" fontId="17" fillId="16" borderId="44" xfId="2" applyNumberFormat="1" applyFont="1" applyFill="1" applyBorder="1" applyAlignment="1">
      <alignment horizontal="center" vertical="center"/>
    </xf>
    <xf numFmtId="0" fontId="17" fillId="16" borderId="44" xfId="0" applyFont="1" applyFill="1" applyBorder="1" applyAlignment="1">
      <alignment horizontal="center" vertical="center" readingOrder="1"/>
    </xf>
    <xf numFmtId="0" fontId="25" fillId="16" borderId="44" xfId="2" applyFont="1" applyFill="1" applyBorder="1" applyAlignment="1">
      <alignment horizontal="center" vertical="center" wrapText="1"/>
    </xf>
    <xf numFmtId="0" fontId="17" fillId="16" borderId="44" xfId="2" applyFont="1" applyFill="1" applyBorder="1" applyAlignment="1">
      <alignment horizontal="center" vertical="center"/>
    </xf>
    <xf numFmtId="166" fontId="17" fillId="16" borderId="44" xfId="2" applyNumberFormat="1" applyFont="1" applyFill="1" applyBorder="1" applyAlignment="1">
      <alignment horizontal="center" vertical="center"/>
    </xf>
    <xf numFmtId="0" fontId="6" fillId="16" borderId="44" xfId="2" applyFill="1" applyBorder="1"/>
    <xf numFmtId="2" fontId="17" fillId="16" borderId="44" xfId="2" applyNumberFormat="1" applyFont="1" applyFill="1" applyBorder="1" applyAlignment="1">
      <alignment horizontal="center" vertical="center"/>
    </xf>
    <xf numFmtId="0" fontId="29" fillId="16" borderId="44" xfId="2" applyFont="1" applyFill="1" applyBorder="1" applyAlignment="1">
      <alignment horizontal="center" vertical="center"/>
    </xf>
    <xf numFmtId="0" fontId="17" fillId="16" borderId="44" xfId="0" applyFont="1" applyFill="1" applyBorder="1" applyAlignment="1">
      <alignment horizontal="center" vertical="center"/>
    </xf>
    <xf numFmtId="0" fontId="29" fillId="16" borderId="44" xfId="0" applyFont="1" applyFill="1" applyBorder="1" applyAlignment="1">
      <alignment horizontal="center" vertical="center"/>
    </xf>
    <xf numFmtId="0" fontId="30" fillId="16" borderId="44" xfId="2" applyFont="1" applyFill="1" applyBorder="1" applyAlignment="1">
      <alignment horizontal="center" vertical="center"/>
    </xf>
    <xf numFmtId="165" fontId="17" fillId="16" borderId="44" xfId="2" applyNumberFormat="1" applyFont="1" applyFill="1" applyBorder="1" applyAlignment="1">
      <alignment horizontal="center" vertical="center"/>
    </xf>
    <xf numFmtId="0" fontId="35" fillId="16" borderId="44" xfId="2" applyFont="1" applyFill="1" applyBorder="1" applyAlignment="1">
      <alignment horizontal="center" vertical="center"/>
    </xf>
    <xf numFmtId="2" fontId="30" fillId="16" borderId="44" xfId="2" applyNumberFormat="1" applyFont="1" applyFill="1" applyBorder="1" applyAlignment="1">
      <alignment horizontal="center" vertical="center" wrapText="1"/>
    </xf>
    <xf numFmtId="0" fontId="17" fillId="16" borderId="44" xfId="2" applyFont="1" applyFill="1" applyBorder="1" applyAlignment="1">
      <alignment horizontal="center" vertical="center" wrapText="1"/>
    </xf>
    <xf numFmtId="2" fontId="17" fillId="16" borderId="44" xfId="2" applyNumberFormat="1" applyFont="1" applyFill="1" applyBorder="1" applyAlignment="1">
      <alignment horizontal="center" vertical="center" wrapText="1"/>
    </xf>
    <xf numFmtId="165" fontId="17" fillId="16" borderId="44" xfId="2" applyNumberFormat="1" applyFont="1" applyFill="1" applyBorder="1" applyAlignment="1">
      <alignment horizontal="center" vertical="center" wrapText="1"/>
    </xf>
    <xf numFmtId="11" fontId="17" fillId="16" borderId="44" xfId="2" applyNumberFormat="1" applyFont="1" applyFill="1" applyBorder="1" applyAlignment="1">
      <alignment horizontal="center" vertical="center" wrapText="1"/>
    </xf>
    <xf numFmtId="0" fontId="6" fillId="16" borderId="44" xfId="2" applyFill="1" applyBorder="1" applyAlignment="1">
      <alignment wrapText="1"/>
    </xf>
    <xf numFmtId="3" fontId="17" fillId="16" borderId="44" xfId="2" applyNumberFormat="1" applyFont="1" applyFill="1" applyBorder="1" applyAlignment="1">
      <alignment horizontal="center" vertical="center" wrapText="1"/>
    </xf>
    <xf numFmtId="3" fontId="17" fillId="16" borderId="44" xfId="2" applyNumberFormat="1" applyFont="1" applyFill="1" applyBorder="1" applyAlignment="1">
      <alignment horizontal="center" vertical="center"/>
    </xf>
    <xf numFmtId="2" fontId="0" fillId="0" borderId="11" xfId="0" applyNumberFormat="1" applyFill="1" applyBorder="1" applyAlignment="1">
      <alignment horizontal="center"/>
    </xf>
    <xf numFmtId="2" fontId="0" fillId="0" borderId="7" xfId="0" applyNumberFormat="1" applyFill="1" applyBorder="1" applyAlignment="1">
      <alignment horizontal="center"/>
    </xf>
    <xf numFmtId="2" fontId="6" fillId="0" borderId="7" xfId="0" applyNumberFormat="1" applyFont="1" applyFill="1" applyBorder="1" applyAlignment="1">
      <alignment horizontal="center"/>
    </xf>
    <xf numFmtId="2" fontId="0" fillId="0" borderId="17" xfId="0" applyNumberFormat="1" applyFill="1" applyBorder="1" applyAlignment="1">
      <alignment horizontal="center"/>
    </xf>
    <xf numFmtId="2" fontId="0" fillId="0" borderId="2" xfId="0" applyNumberFormat="1" applyFill="1" applyBorder="1" applyAlignment="1">
      <alignment horizontal="center"/>
    </xf>
    <xf numFmtId="0" fontId="30" fillId="16" borderId="45" xfId="2" applyFont="1" applyFill="1" applyBorder="1" applyAlignment="1">
      <alignment horizontal="center" vertical="center"/>
    </xf>
    <xf numFmtId="174" fontId="66" fillId="0" borderId="37" xfId="5" applyNumberFormat="1" applyFont="1" applyFill="1" applyBorder="1" applyAlignment="1">
      <alignment horizontal="center" vertical="center"/>
    </xf>
    <xf numFmtId="174" fontId="66" fillId="0" borderId="14" xfId="5" applyNumberFormat="1" applyFont="1" applyFill="1" applyBorder="1" applyAlignment="1">
      <alignment horizontal="center" vertical="center"/>
    </xf>
    <xf numFmtId="0" fontId="72" fillId="0" borderId="45" xfId="0" applyFont="1" applyBorder="1" applyAlignment="1">
      <alignment horizontal="center" vertical="center"/>
    </xf>
    <xf numFmtId="20" fontId="17" fillId="0" borderId="44" xfId="0" applyNumberFormat="1" applyFont="1" applyFill="1" applyBorder="1" applyAlignment="1">
      <alignment horizontal="center" vertical="center"/>
    </xf>
    <xf numFmtId="0" fontId="17" fillId="13" borderId="44" xfId="0" applyFont="1" applyFill="1" applyBorder="1" applyAlignment="1">
      <alignment horizontal="center" vertical="center" readingOrder="1"/>
    </xf>
    <xf numFmtId="0" fontId="25" fillId="0" borderId="44" xfId="0" applyFont="1" applyFill="1" applyBorder="1" applyAlignment="1">
      <alignment horizontal="center" vertical="center" wrapText="1"/>
    </xf>
    <xf numFmtId="166" fontId="17" fillId="0" borderId="44" xfId="0" applyNumberFormat="1" applyFont="1" applyFill="1" applyBorder="1" applyAlignment="1">
      <alignment horizontal="center" vertical="center"/>
    </xf>
    <xf numFmtId="0" fontId="0" fillId="0" borderId="44" xfId="0" applyFill="1" applyBorder="1"/>
    <xf numFmtId="2" fontId="17" fillId="0" borderId="44" xfId="0" applyNumberFormat="1" applyFont="1" applyFill="1" applyBorder="1" applyAlignment="1">
      <alignment horizontal="center" vertical="center"/>
    </xf>
    <xf numFmtId="2" fontId="17" fillId="8" borderId="44" xfId="0" applyNumberFormat="1" applyFont="1" applyFill="1" applyBorder="1" applyAlignment="1">
      <alignment horizontal="center" vertical="center"/>
    </xf>
    <xf numFmtId="0" fontId="29" fillId="0" borderId="44" xfId="0" applyFont="1" applyFill="1" applyBorder="1" applyAlignment="1">
      <alignment horizontal="center" vertical="center"/>
    </xf>
    <xf numFmtId="0" fontId="17" fillId="8" borderId="44" xfId="0" applyFont="1" applyFill="1" applyBorder="1" applyAlignment="1">
      <alignment horizontal="center" vertical="center"/>
    </xf>
    <xf numFmtId="0" fontId="35" fillId="10" borderId="44" xfId="0" applyFont="1" applyFill="1" applyBorder="1" applyAlignment="1">
      <alignment horizontal="center" vertical="center"/>
    </xf>
    <xf numFmtId="0" fontId="30" fillId="0" borderId="44" xfId="0" applyFont="1" applyFill="1" applyBorder="1" applyAlignment="1">
      <alignment horizontal="center" vertical="center"/>
    </xf>
    <xf numFmtId="2" fontId="30" fillId="0" borderId="44" xfId="0" applyNumberFormat="1" applyFont="1" applyFill="1" applyBorder="1" applyAlignment="1">
      <alignment horizontal="center" vertical="center" wrapText="1"/>
    </xf>
    <xf numFmtId="0" fontId="17" fillId="0" borderId="44" xfId="0" applyFont="1" applyFill="1" applyBorder="1" applyAlignment="1">
      <alignment horizontal="center" vertical="center" wrapText="1"/>
    </xf>
    <xf numFmtId="2" fontId="17" fillId="0" borderId="44" xfId="0" applyNumberFormat="1" applyFont="1" applyFill="1" applyBorder="1" applyAlignment="1">
      <alignment horizontal="center" vertical="center" wrapText="1"/>
    </xf>
    <xf numFmtId="165" fontId="17" fillId="0" borderId="44" xfId="0" applyNumberFormat="1" applyFont="1" applyFill="1" applyBorder="1" applyAlignment="1">
      <alignment horizontal="center" vertical="center" wrapText="1"/>
    </xf>
    <xf numFmtId="11" fontId="17" fillId="0" borderId="44" xfId="0" applyNumberFormat="1" applyFont="1" applyFill="1" applyBorder="1" applyAlignment="1">
      <alignment horizontal="center" vertical="center" wrapText="1"/>
    </xf>
    <xf numFmtId="0" fontId="0" fillId="0" borderId="44" xfId="0" applyFill="1" applyBorder="1" applyAlignment="1">
      <alignment wrapText="1"/>
    </xf>
    <xf numFmtId="3" fontId="17" fillId="0" borderId="44" xfId="0" applyNumberFormat="1" applyFont="1" applyFill="1" applyBorder="1" applyAlignment="1">
      <alignment horizontal="center" vertical="center" wrapText="1"/>
    </xf>
    <xf numFmtId="3" fontId="17" fillId="0" borderId="44" xfId="0" applyNumberFormat="1" applyFont="1" applyFill="1" applyBorder="1" applyAlignment="1">
      <alignment horizontal="center" vertical="center"/>
    </xf>
    <xf numFmtId="0" fontId="17" fillId="0" borderId="45" xfId="0" applyFont="1" applyFill="1" applyBorder="1" applyAlignment="1">
      <alignment horizontal="center" vertical="center"/>
    </xf>
    <xf numFmtId="0" fontId="5" fillId="15" borderId="14" xfId="5" applyFont="1" applyFill="1" applyBorder="1" applyAlignment="1">
      <alignment horizontal="center" vertical="center"/>
    </xf>
    <xf numFmtId="165" fontId="5" fillId="15" borderId="7" xfId="5" applyNumberFormat="1" applyFont="1" applyFill="1" applyBorder="1" applyAlignment="1">
      <alignment horizontal="center" vertical="center" wrapText="1"/>
    </xf>
    <xf numFmtId="0" fontId="5" fillId="15" borderId="7" xfId="5" applyFont="1" applyFill="1" applyBorder="1" applyAlignment="1">
      <alignment horizontal="center" vertical="center"/>
    </xf>
    <xf numFmtId="0" fontId="5" fillId="15" borderId="15" xfId="5" applyFont="1" applyFill="1" applyBorder="1" applyAlignment="1">
      <alignment horizontal="center" vertical="center" wrapText="1"/>
    </xf>
    <xf numFmtId="0" fontId="66" fillId="15" borderId="14" xfId="5" applyFont="1" applyFill="1" applyBorder="1" applyAlignment="1">
      <alignment horizontal="center" vertical="center"/>
    </xf>
    <xf numFmtId="165" fontId="66" fillId="15" borderId="7" xfId="5" applyNumberFormat="1" applyFont="1" applyFill="1" applyBorder="1" applyAlignment="1">
      <alignment horizontal="center" vertical="center"/>
    </xf>
    <xf numFmtId="0" fontId="66" fillId="15" borderId="7" xfId="5" applyFont="1" applyFill="1" applyBorder="1" applyAlignment="1">
      <alignment horizontal="center" vertical="center"/>
    </xf>
    <xf numFmtId="0" fontId="66" fillId="15" borderId="15" xfId="5" applyFont="1" applyFill="1" applyBorder="1" applyAlignment="1">
      <alignment horizontal="center" vertical="center"/>
    </xf>
    <xf numFmtId="0" fontId="66" fillId="15" borderId="15" xfId="5" applyFont="1" applyFill="1" applyBorder="1" applyAlignment="1">
      <alignment horizontal="center" vertical="center" wrapText="1"/>
    </xf>
    <xf numFmtId="0" fontId="66" fillId="15" borderId="46" xfId="5" applyFont="1" applyFill="1" applyBorder="1" applyAlignment="1">
      <alignment horizontal="center" vertical="center"/>
    </xf>
    <xf numFmtId="165" fontId="66" fillId="15" borderId="13" xfId="5" applyNumberFormat="1" applyFont="1" applyFill="1" applyBorder="1" applyAlignment="1">
      <alignment horizontal="center" vertical="center"/>
    </xf>
    <xf numFmtId="0" fontId="66" fillId="15" borderId="13" xfId="5" applyFont="1" applyFill="1" applyBorder="1" applyAlignment="1">
      <alignment horizontal="center" vertical="center"/>
    </xf>
    <xf numFmtId="0" fontId="66" fillId="15" borderId="36" xfId="5" applyFont="1" applyFill="1" applyBorder="1" applyAlignment="1">
      <alignment horizontal="center" vertical="center"/>
    </xf>
    <xf numFmtId="0" fontId="66" fillId="15" borderId="10" xfId="0" applyFont="1" applyFill="1" applyBorder="1" applyAlignment="1">
      <alignment horizontal="center" vertical="center"/>
    </xf>
    <xf numFmtId="165" fontId="66" fillId="15" borderId="11" xfId="0" applyNumberFormat="1" applyFont="1" applyFill="1" applyBorder="1" applyAlignment="1">
      <alignment horizontal="center" vertical="center"/>
    </xf>
    <xf numFmtId="0" fontId="66" fillId="15" borderId="11" xfId="0" applyFont="1" applyFill="1" applyBorder="1" applyAlignment="1">
      <alignment horizontal="center" vertical="center"/>
    </xf>
    <xf numFmtId="0" fontId="66" fillId="15" borderId="12" xfId="5" applyFont="1" applyFill="1" applyBorder="1" applyAlignment="1">
      <alignment horizontal="center" vertical="center"/>
    </xf>
    <xf numFmtId="0" fontId="66" fillId="15" borderId="14" xfId="0" applyFont="1" applyFill="1" applyBorder="1" applyAlignment="1">
      <alignment horizontal="center" vertical="center"/>
    </xf>
    <xf numFmtId="165" fontId="66" fillId="15" borderId="7" xfId="0" applyNumberFormat="1" applyFont="1" applyFill="1" applyBorder="1" applyAlignment="1">
      <alignment horizontal="center" vertical="center"/>
    </xf>
    <xf numFmtId="0" fontId="66" fillId="15" borderId="7" xfId="0" applyFont="1" applyFill="1" applyBorder="1" applyAlignment="1">
      <alignment horizontal="center" vertical="center"/>
    </xf>
    <xf numFmtId="0" fontId="66" fillId="15" borderId="16" xfId="0" applyFont="1" applyFill="1" applyBorder="1" applyAlignment="1">
      <alignment horizontal="center" vertical="center"/>
    </xf>
    <xf numFmtId="165" fontId="66" fillId="15" borderId="17" xfId="0" applyNumberFormat="1" applyFont="1" applyFill="1" applyBorder="1" applyAlignment="1">
      <alignment horizontal="center" vertical="center"/>
    </xf>
    <xf numFmtId="0" fontId="66" fillId="15" borderId="17" xfId="0" applyFont="1" applyFill="1" applyBorder="1" applyAlignment="1">
      <alignment horizontal="center" vertical="center"/>
    </xf>
    <xf numFmtId="0" fontId="66" fillId="15" borderId="18" xfId="5" applyFont="1" applyFill="1" applyBorder="1" applyAlignment="1">
      <alignment horizontal="center" vertical="center"/>
    </xf>
    <xf numFmtId="0" fontId="66" fillId="15" borderId="37" xfId="0" applyFont="1" applyFill="1" applyBorder="1" applyAlignment="1">
      <alignment horizontal="center" vertical="center"/>
    </xf>
    <xf numFmtId="165" fontId="66" fillId="15" borderId="2" xfId="0" applyNumberFormat="1" applyFont="1" applyFill="1" applyBorder="1" applyAlignment="1">
      <alignment horizontal="center" vertical="center"/>
    </xf>
    <xf numFmtId="0" fontId="66" fillId="15" borderId="2" xfId="0" applyFont="1" applyFill="1" applyBorder="1" applyAlignment="1">
      <alignment horizontal="center" vertical="center"/>
    </xf>
    <xf numFmtId="0" fontId="66" fillId="15" borderId="39" xfId="5" applyFont="1" applyFill="1" applyBorder="1" applyAlignment="1">
      <alignment horizontal="center" vertical="center"/>
    </xf>
    <xf numFmtId="165" fontId="6" fillId="15" borderId="7" xfId="0" applyNumberFormat="1" applyFont="1" applyFill="1" applyBorder="1" applyAlignment="1">
      <alignment horizontal="center" vertical="center"/>
    </xf>
    <xf numFmtId="0" fontId="4" fillId="15" borderId="14" xfId="5" applyFill="1" applyBorder="1" applyAlignment="1">
      <alignment horizontal="center" vertical="center"/>
    </xf>
    <xf numFmtId="0" fontId="4" fillId="15" borderId="7" xfId="5" applyFill="1" applyBorder="1" applyAlignment="1">
      <alignment horizontal="center" vertical="center"/>
    </xf>
    <xf numFmtId="0" fontId="4" fillId="15" borderId="15" xfId="5" applyFill="1" applyBorder="1" applyAlignment="1">
      <alignment horizontal="center" vertical="center"/>
    </xf>
    <xf numFmtId="0" fontId="66" fillId="15" borderId="6" xfId="5" applyFont="1" applyFill="1" applyBorder="1" applyAlignment="1">
      <alignment horizontal="center" vertical="center"/>
    </xf>
    <xf numFmtId="0" fontId="66" fillId="15" borderId="3" xfId="5" applyFont="1" applyFill="1" applyBorder="1" applyAlignment="1">
      <alignment horizontal="center" vertical="center"/>
    </xf>
    <xf numFmtId="0" fontId="5" fillId="17" borderId="14" xfId="5" applyFont="1" applyFill="1" applyBorder="1" applyAlignment="1">
      <alignment horizontal="center" vertical="center"/>
    </xf>
    <xf numFmtId="165" fontId="5" fillId="17" borderId="7" xfId="5" applyNumberFormat="1" applyFont="1" applyFill="1" applyBorder="1" applyAlignment="1">
      <alignment horizontal="center" vertical="center" wrapText="1"/>
    </xf>
    <xf numFmtId="0" fontId="5" fillId="17" borderId="7" xfId="5" applyFont="1" applyFill="1" applyBorder="1" applyAlignment="1">
      <alignment horizontal="center" vertical="center"/>
    </xf>
    <xf numFmtId="0" fontId="5" fillId="17" borderId="6" xfId="5" applyFont="1" applyFill="1" applyBorder="1" applyAlignment="1">
      <alignment horizontal="center" vertical="center" wrapText="1"/>
    </xf>
    <xf numFmtId="0" fontId="66" fillId="17" borderId="14" xfId="5" applyFont="1" applyFill="1" applyBorder="1" applyAlignment="1">
      <alignment horizontal="center" vertical="center"/>
    </xf>
    <xf numFmtId="165" fontId="66" fillId="17" borderId="7" xfId="5" applyNumberFormat="1" applyFont="1" applyFill="1" applyBorder="1" applyAlignment="1">
      <alignment horizontal="center" vertical="center"/>
    </xf>
    <xf numFmtId="0" fontId="66" fillId="17" borderId="7" xfId="5" applyFont="1" applyFill="1" applyBorder="1" applyAlignment="1">
      <alignment horizontal="center" vertical="center"/>
    </xf>
    <xf numFmtId="0" fontId="66" fillId="17" borderId="6" xfId="5" applyFont="1" applyFill="1" applyBorder="1" applyAlignment="1">
      <alignment horizontal="center" vertical="center"/>
    </xf>
    <xf numFmtId="0" fontId="66" fillId="17" borderId="6" xfId="5" applyFont="1" applyFill="1" applyBorder="1" applyAlignment="1">
      <alignment horizontal="center" vertical="center" wrapText="1"/>
    </xf>
    <xf numFmtId="0" fontId="66" fillId="17" borderId="46" xfId="5" applyFont="1" applyFill="1" applyBorder="1" applyAlignment="1">
      <alignment horizontal="center" vertical="center"/>
    </xf>
    <xf numFmtId="165" fontId="66" fillId="17" borderId="13" xfId="5" applyNumberFormat="1" applyFont="1" applyFill="1" applyBorder="1" applyAlignment="1">
      <alignment horizontal="center" vertical="center"/>
    </xf>
    <xf numFmtId="0" fontId="66" fillId="17" borderId="13" xfId="5" applyFont="1" applyFill="1" applyBorder="1" applyAlignment="1">
      <alignment horizontal="center" vertical="center"/>
    </xf>
    <xf numFmtId="0" fontId="66" fillId="17" borderId="23" xfId="5" applyFont="1" applyFill="1" applyBorder="1" applyAlignment="1">
      <alignment horizontal="center" vertical="center"/>
    </xf>
    <xf numFmtId="0" fontId="66" fillId="17" borderId="10" xfId="0" applyFont="1" applyFill="1" applyBorder="1" applyAlignment="1">
      <alignment horizontal="center" vertical="center"/>
    </xf>
    <xf numFmtId="165" fontId="66" fillId="17" borderId="11" xfId="0" applyNumberFormat="1" applyFont="1" applyFill="1" applyBorder="1" applyAlignment="1">
      <alignment horizontal="center" vertical="center"/>
    </xf>
    <xf numFmtId="0" fontId="66" fillId="17" borderId="11" xfId="0" applyFont="1" applyFill="1" applyBorder="1" applyAlignment="1">
      <alignment horizontal="center" vertical="center"/>
    </xf>
    <xf numFmtId="0" fontId="66" fillId="17" borderId="48" xfId="5" applyFont="1" applyFill="1" applyBorder="1" applyAlignment="1">
      <alignment horizontal="center" vertical="center"/>
    </xf>
    <xf numFmtId="0" fontId="66" fillId="17" borderId="14" xfId="0" applyFont="1" applyFill="1" applyBorder="1" applyAlignment="1">
      <alignment horizontal="center" vertical="center"/>
    </xf>
    <xf numFmtId="165" fontId="66" fillId="17" borderId="7" xfId="0" applyNumberFormat="1" applyFont="1" applyFill="1" applyBorder="1" applyAlignment="1">
      <alignment horizontal="center" vertical="center"/>
    </xf>
    <xf numFmtId="0" fontId="66" fillId="17" borderId="7" xfId="0" applyFont="1" applyFill="1" applyBorder="1" applyAlignment="1">
      <alignment horizontal="center" vertical="center"/>
    </xf>
    <xf numFmtId="0" fontId="66" fillId="17" borderId="16" xfId="0" applyFont="1" applyFill="1" applyBorder="1" applyAlignment="1">
      <alignment horizontal="center" vertical="center"/>
    </xf>
    <xf numFmtId="165" fontId="66" fillId="17" borderId="17" xfId="0" applyNumberFormat="1" applyFont="1" applyFill="1" applyBorder="1" applyAlignment="1">
      <alignment horizontal="center" vertical="center"/>
    </xf>
    <xf numFmtId="0" fontId="66" fillId="17" borderId="17" xfId="0" applyFont="1" applyFill="1" applyBorder="1" applyAlignment="1">
      <alignment horizontal="center" vertical="center"/>
    </xf>
    <xf numFmtId="0" fontId="66" fillId="17" borderId="32" xfId="5" applyFont="1" applyFill="1" applyBorder="1" applyAlignment="1">
      <alignment horizontal="center" vertical="center"/>
    </xf>
    <xf numFmtId="0" fontId="66" fillId="17" borderId="37" xfId="0" applyFont="1" applyFill="1" applyBorder="1" applyAlignment="1">
      <alignment horizontal="center" vertical="center"/>
    </xf>
    <xf numFmtId="165" fontId="66" fillId="17" borderId="2" xfId="0" applyNumberFormat="1" applyFont="1" applyFill="1" applyBorder="1" applyAlignment="1">
      <alignment horizontal="center" vertical="center"/>
    </xf>
    <xf numFmtId="0" fontId="66" fillId="17" borderId="2" xfId="0" applyFont="1" applyFill="1" applyBorder="1" applyAlignment="1">
      <alignment horizontal="center" vertical="center"/>
    </xf>
    <xf numFmtId="0" fontId="66" fillId="17" borderId="8" xfId="5" applyFont="1" applyFill="1" applyBorder="1" applyAlignment="1">
      <alignment horizontal="center" vertical="center"/>
    </xf>
    <xf numFmtId="0" fontId="6" fillId="17" borderId="7" xfId="0" applyFont="1" applyFill="1" applyBorder="1" applyAlignment="1">
      <alignment horizontal="center" vertical="center"/>
    </xf>
    <xf numFmtId="170" fontId="65" fillId="20" borderId="14" xfId="5" applyNumberFormat="1" applyFont="1" applyFill="1" applyBorder="1" applyAlignment="1">
      <alignment horizontal="center" vertical="center"/>
    </xf>
    <xf numFmtId="170" fontId="65" fillId="20" borderId="6" xfId="5" applyNumberFormat="1" applyFont="1" applyFill="1" applyBorder="1" applyAlignment="1">
      <alignment horizontal="center" vertical="center"/>
    </xf>
    <xf numFmtId="0" fontId="5" fillId="19" borderId="4" xfId="5" applyFont="1" applyFill="1" applyBorder="1" applyAlignment="1">
      <alignment horizontal="center" vertical="center"/>
    </xf>
    <xf numFmtId="165" fontId="5" fillId="19" borderId="7" xfId="5" applyNumberFormat="1" applyFont="1" applyFill="1" applyBorder="1" applyAlignment="1">
      <alignment horizontal="center" vertical="center" wrapText="1"/>
    </xf>
    <xf numFmtId="0" fontId="5" fillId="19" borderId="7" xfId="5" applyFont="1" applyFill="1" applyBorder="1" applyAlignment="1">
      <alignment horizontal="center" vertical="center"/>
    </xf>
    <xf numFmtId="0" fontId="5" fillId="19" borderId="15" xfId="5" applyFont="1" applyFill="1" applyBorder="1" applyAlignment="1">
      <alignment horizontal="center" vertical="center" wrapText="1"/>
    </xf>
    <xf numFmtId="0" fontId="66" fillId="19" borderId="4" xfId="5" applyFont="1" applyFill="1" applyBorder="1" applyAlignment="1">
      <alignment horizontal="center" vertical="center"/>
    </xf>
    <xf numFmtId="165" fontId="66" fillId="19" borderId="7" xfId="5" applyNumberFormat="1" applyFont="1" applyFill="1" applyBorder="1" applyAlignment="1">
      <alignment horizontal="center" vertical="center"/>
    </xf>
    <xf numFmtId="0" fontId="66" fillId="19" borderId="7" xfId="5" applyFont="1" applyFill="1" applyBorder="1" applyAlignment="1">
      <alignment horizontal="center" vertical="center"/>
    </xf>
    <xf numFmtId="0" fontId="66" fillId="19" borderId="15" xfId="5" applyFont="1" applyFill="1" applyBorder="1" applyAlignment="1">
      <alignment horizontal="center" vertical="center"/>
    </xf>
    <xf numFmtId="0" fontId="66" fillId="19" borderId="52" xfId="5" applyFont="1" applyFill="1" applyBorder="1" applyAlignment="1">
      <alignment horizontal="center" vertical="center"/>
    </xf>
    <xf numFmtId="165" fontId="66" fillId="19" borderId="13" xfId="5" applyNumberFormat="1" applyFont="1" applyFill="1" applyBorder="1" applyAlignment="1">
      <alignment horizontal="center" vertical="center"/>
    </xf>
    <xf numFmtId="0" fontId="66" fillId="19" borderId="13" xfId="5" applyFont="1" applyFill="1" applyBorder="1" applyAlignment="1">
      <alignment horizontal="center" vertical="center"/>
    </xf>
    <xf numFmtId="0" fontId="66" fillId="19" borderId="36" xfId="5" applyFont="1" applyFill="1" applyBorder="1" applyAlignment="1">
      <alignment horizontal="center" vertical="center"/>
    </xf>
    <xf numFmtId="0" fontId="66" fillId="19" borderId="42" xfId="5" applyFont="1" applyFill="1" applyBorder="1" applyAlignment="1">
      <alignment horizontal="center" vertical="center"/>
    </xf>
    <xf numFmtId="165" fontId="66" fillId="19" borderId="11" xfId="5" applyNumberFormat="1" applyFont="1" applyFill="1" applyBorder="1" applyAlignment="1">
      <alignment horizontal="center" vertical="center"/>
    </xf>
    <xf numFmtId="0" fontId="66" fillId="19" borderId="11" xfId="5" applyFont="1" applyFill="1" applyBorder="1" applyAlignment="1">
      <alignment horizontal="center" vertical="center"/>
    </xf>
    <xf numFmtId="0" fontId="66" fillId="19" borderId="12" xfId="5" applyFont="1" applyFill="1" applyBorder="1" applyAlignment="1">
      <alignment horizontal="center" vertical="center"/>
    </xf>
    <xf numFmtId="0" fontId="66" fillId="19" borderId="4" xfId="0" applyFont="1" applyFill="1" applyBorder="1" applyAlignment="1">
      <alignment horizontal="center" vertical="center"/>
    </xf>
    <xf numFmtId="165" fontId="66" fillId="19" borderId="7" xfId="0" applyNumberFormat="1" applyFont="1" applyFill="1" applyBorder="1" applyAlignment="1">
      <alignment horizontal="center" vertical="center"/>
    </xf>
    <xf numFmtId="0" fontId="66" fillId="19" borderId="7" xfId="0" applyFont="1" applyFill="1" applyBorder="1" applyAlignment="1">
      <alignment horizontal="center" vertical="center"/>
    </xf>
    <xf numFmtId="0" fontId="66" fillId="19" borderId="15" xfId="5" applyFont="1" applyFill="1" applyBorder="1" applyAlignment="1">
      <alignment horizontal="center" vertical="center" wrapText="1"/>
    </xf>
    <xf numFmtId="0" fontId="66" fillId="19" borderId="40" xfId="0" applyFont="1" applyFill="1" applyBorder="1" applyAlignment="1">
      <alignment horizontal="center" vertical="center"/>
    </xf>
    <xf numFmtId="165" fontId="66" fillId="19" borderId="17" xfId="0" applyNumberFormat="1" applyFont="1" applyFill="1" applyBorder="1" applyAlignment="1">
      <alignment horizontal="center" vertical="center"/>
    </xf>
    <xf numFmtId="0" fontId="66" fillId="19" borderId="17" xfId="0" applyFont="1" applyFill="1" applyBorder="1" applyAlignment="1">
      <alignment horizontal="center" vertical="center"/>
    </xf>
    <xf numFmtId="0" fontId="66" fillId="19" borderId="18" xfId="5" applyFont="1" applyFill="1" applyBorder="1" applyAlignment="1">
      <alignment horizontal="center" vertical="center"/>
    </xf>
    <xf numFmtId="0" fontId="66" fillId="19" borderId="38" xfId="0" applyFont="1" applyFill="1" applyBorder="1" applyAlignment="1">
      <alignment horizontal="center" vertical="center"/>
    </xf>
    <xf numFmtId="165" fontId="66" fillId="19" borderId="2" xfId="0" applyNumberFormat="1" applyFont="1" applyFill="1" applyBorder="1" applyAlignment="1">
      <alignment horizontal="center" vertical="center"/>
    </xf>
    <xf numFmtId="0" fontId="66" fillId="19" borderId="2" xfId="0" applyFont="1" applyFill="1" applyBorder="1" applyAlignment="1">
      <alignment horizontal="center" vertical="center"/>
    </xf>
    <xf numFmtId="0" fontId="66" fillId="19" borderId="39" xfId="5" applyFont="1" applyFill="1" applyBorder="1" applyAlignment="1">
      <alignment horizontal="center" vertical="center"/>
    </xf>
    <xf numFmtId="0" fontId="66" fillId="19" borderId="14" xfId="0" applyFont="1" applyFill="1" applyBorder="1" applyAlignment="1">
      <alignment horizontal="center" vertical="center"/>
    </xf>
    <xf numFmtId="0" fontId="5" fillId="18" borderId="4" xfId="5" applyFont="1" applyFill="1" applyBorder="1" applyAlignment="1">
      <alignment horizontal="center" vertical="center"/>
    </xf>
    <xf numFmtId="165" fontId="5" fillId="18" borderId="7" xfId="5" applyNumberFormat="1" applyFont="1" applyFill="1" applyBorder="1" applyAlignment="1">
      <alignment horizontal="center" vertical="center" wrapText="1"/>
    </xf>
    <xf numFmtId="0" fontId="5" fillId="18" borderId="7" xfId="5" applyFont="1" applyFill="1" applyBorder="1" applyAlignment="1">
      <alignment horizontal="center" vertical="center"/>
    </xf>
    <xf numFmtId="0" fontId="5" fillId="18" borderId="15" xfId="5" applyFont="1" applyFill="1" applyBorder="1" applyAlignment="1">
      <alignment horizontal="center" vertical="center" wrapText="1"/>
    </xf>
    <xf numFmtId="0" fontId="66" fillId="18" borderId="4" xfId="5" applyFont="1" applyFill="1" applyBorder="1" applyAlignment="1">
      <alignment horizontal="center" vertical="center"/>
    </xf>
    <xf numFmtId="165" fontId="66" fillId="18" borderId="7" xfId="5" applyNumberFormat="1" applyFont="1" applyFill="1" applyBorder="1" applyAlignment="1">
      <alignment horizontal="center" vertical="center"/>
    </xf>
    <xf numFmtId="0" fontId="66" fillId="18" borderId="7" xfId="5" applyFont="1" applyFill="1" applyBorder="1" applyAlignment="1">
      <alignment horizontal="center" vertical="center"/>
    </xf>
    <xf numFmtId="0" fontId="66" fillId="18" borderId="15" xfId="5" applyFont="1" applyFill="1" applyBorder="1" applyAlignment="1">
      <alignment horizontal="center" vertical="center"/>
    </xf>
    <xf numFmtId="0" fontId="66" fillId="18" borderId="40" xfId="5" applyFont="1" applyFill="1" applyBorder="1" applyAlignment="1">
      <alignment horizontal="center" vertical="center"/>
    </xf>
    <xf numFmtId="165" fontId="66" fillId="18" borderId="17" xfId="5" applyNumberFormat="1" applyFont="1" applyFill="1" applyBorder="1" applyAlignment="1">
      <alignment horizontal="center" vertical="center"/>
    </xf>
    <xf numFmtId="0" fontId="66" fillId="18" borderId="17" xfId="5" applyFont="1" applyFill="1" applyBorder="1" applyAlignment="1">
      <alignment horizontal="center" vertical="center"/>
    </xf>
    <xf numFmtId="0" fontId="66" fillId="18" borderId="18" xfId="5" applyFont="1" applyFill="1" applyBorder="1" applyAlignment="1">
      <alignment horizontal="center" vertical="center"/>
    </xf>
    <xf numFmtId="0" fontId="66" fillId="18" borderId="42" xfId="0" applyFont="1" applyFill="1" applyBorder="1" applyAlignment="1">
      <alignment horizontal="center" vertical="center"/>
    </xf>
    <xf numFmtId="165" fontId="66" fillId="18" borderId="11" xfId="0" applyNumberFormat="1" applyFont="1" applyFill="1" applyBorder="1" applyAlignment="1">
      <alignment horizontal="center" vertical="center"/>
    </xf>
    <xf numFmtId="0" fontId="66" fillId="18" borderId="11" xfId="0" applyFont="1" applyFill="1" applyBorder="1" applyAlignment="1">
      <alignment horizontal="center" vertical="center"/>
    </xf>
    <xf numFmtId="0" fontId="66" fillId="18" borderId="12" xfId="5" applyFont="1" applyFill="1" applyBorder="1" applyAlignment="1">
      <alignment horizontal="center" vertical="center"/>
    </xf>
    <xf numFmtId="0" fontId="66" fillId="18" borderId="4" xfId="0" applyFont="1" applyFill="1" applyBorder="1" applyAlignment="1">
      <alignment horizontal="center" vertical="center"/>
    </xf>
    <xf numFmtId="165" fontId="66" fillId="18" borderId="7" xfId="0" applyNumberFormat="1" applyFont="1" applyFill="1" applyBorder="1" applyAlignment="1">
      <alignment horizontal="center" vertical="center"/>
    </xf>
    <xf numFmtId="0" fontId="66" fillId="18" borderId="7" xfId="0" applyFont="1" applyFill="1" applyBorder="1" applyAlignment="1">
      <alignment horizontal="center" vertical="center"/>
    </xf>
    <xf numFmtId="0" fontId="66" fillId="18" borderId="15" xfId="5" applyFont="1" applyFill="1" applyBorder="1" applyAlignment="1">
      <alignment horizontal="center" vertical="center" wrapText="1"/>
    </xf>
    <xf numFmtId="0" fontId="66" fillId="18" borderId="40" xfId="0" applyFont="1" applyFill="1" applyBorder="1" applyAlignment="1">
      <alignment horizontal="center" vertical="center"/>
    </xf>
    <xf numFmtId="165" fontId="66" fillId="18" borderId="17" xfId="0" applyNumberFormat="1" applyFont="1" applyFill="1" applyBorder="1" applyAlignment="1">
      <alignment horizontal="center" vertical="center"/>
    </xf>
    <xf numFmtId="0" fontId="66" fillId="18" borderId="17" xfId="0" applyFont="1" applyFill="1" applyBorder="1" applyAlignment="1">
      <alignment horizontal="center" vertical="center"/>
    </xf>
    <xf numFmtId="0" fontId="66" fillId="18" borderId="38" xfId="0" applyFont="1" applyFill="1" applyBorder="1" applyAlignment="1">
      <alignment horizontal="center" vertical="center"/>
    </xf>
    <xf numFmtId="165" fontId="66" fillId="18" borderId="2" xfId="0" applyNumberFormat="1" applyFont="1" applyFill="1" applyBorder="1" applyAlignment="1">
      <alignment horizontal="center" vertical="center"/>
    </xf>
    <xf numFmtId="0" fontId="66" fillId="18" borderId="2" xfId="0" applyFont="1" applyFill="1" applyBorder="1" applyAlignment="1">
      <alignment horizontal="center" vertical="center"/>
    </xf>
    <xf numFmtId="0" fontId="66" fillId="18" borderId="39" xfId="5" applyFont="1" applyFill="1" applyBorder="1" applyAlignment="1">
      <alignment horizontal="center" vertical="center"/>
    </xf>
    <xf numFmtId="0" fontId="17" fillId="0" borderId="0" xfId="0" applyFont="1" applyBorder="1" applyAlignment="1">
      <alignment horizontal="center"/>
    </xf>
    <xf numFmtId="0" fontId="71" fillId="0" borderId="0" xfId="0" applyFont="1" applyFill="1" applyBorder="1" applyAlignment="1">
      <alignment horizontal="center"/>
    </xf>
    <xf numFmtId="14" fontId="17" fillId="16" borderId="0" xfId="0" applyNumberFormat="1" applyFont="1" applyFill="1" applyBorder="1" applyAlignment="1">
      <alignment horizontal="center"/>
    </xf>
    <xf numFmtId="20" fontId="25" fillId="16" borderId="25" xfId="0" applyNumberFormat="1" applyFont="1" applyFill="1" applyBorder="1" applyAlignment="1">
      <alignment horizontal="center" vertical="center" wrapText="1"/>
    </xf>
    <xf numFmtId="1" fontId="25" fillId="16" borderId="25" xfId="0" applyNumberFormat="1" applyFont="1" applyFill="1" applyBorder="1" applyAlignment="1">
      <alignment horizontal="center" vertical="center" wrapText="1"/>
    </xf>
    <xf numFmtId="3" fontId="48" fillId="16" borderId="0" xfId="0" applyNumberFormat="1" applyFont="1" applyFill="1" applyBorder="1" applyAlignment="1">
      <alignment horizontal="center" vertical="center" wrapText="1"/>
    </xf>
    <xf numFmtId="0" fontId="30" fillId="16" borderId="0" xfId="0" applyFont="1" applyFill="1" applyBorder="1" applyAlignment="1">
      <alignment horizontal="center" vertical="center" wrapText="1"/>
    </xf>
    <xf numFmtId="0" fontId="30" fillId="16" borderId="0" xfId="0" applyFont="1" applyFill="1" applyBorder="1" applyAlignment="1">
      <alignment horizontal="center" wrapText="1"/>
    </xf>
    <xf numFmtId="0" fontId="17" fillId="16" borderId="0" xfId="0" applyFont="1" applyFill="1" applyBorder="1" applyAlignment="1">
      <alignment horizontal="center"/>
    </xf>
    <xf numFmtId="20" fontId="25" fillId="16" borderId="0" xfId="0" applyNumberFormat="1" applyFont="1" applyFill="1" applyBorder="1" applyAlignment="1">
      <alignment horizontal="center" vertical="center" wrapText="1"/>
    </xf>
    <xf numFmtId="1" fontId="25" fillId="16" borderId="0" xfId="0" applyNumberFormat="1" applyFont="1" applyFill="1" applyBorder="1" applyAlignment="1">
      <alignment horizontal="center" vertical="center" wrapText="1"/>
    </xf>
    <xf numFmtId="0" fontId="17" fillId="16" borderId="0" xfId="0" applyFont="1" applyFill="1" applyBorder="1" applyAlignment="1">
      <alignment horizontal="center" vertical="center" wrapText="1"/>
    </xf>
    <xf numFmtId="0" fontId="31" fillId="16" borderId="0" xfId="0" applyFont="1" applyFill="1" applyBorder="1" applyAlignment="1">
      <alignment horizontal="center" vertical="center" wrapText="1"/>
    </xf>
    <xf numFmtId="14" fontId="17" fillId="16" borderId="24" xfId="0" applyNumberFormat="1" applyFont="1" applyFill="1" applyBorder="1" applyAlignment="1">
      <alignment horizontal="center"/>
    </xf>
    <xf numFmtId="14" fontId="17" fillId="16" borderId="25" xfId="0" applyNumberFormat="1" applyFont="1" applyFill="1" applyBorder="1" applyAlignment="1">
      <alignment horizontal="center"/>
    </xf>
    <xf numFmtId="20" fontId="17" fillId="16" borderId="25" xfId="0" applyNumberFormat="1" applyFont="1" applyFill="1" applyBorder="1" applyAlignment="1">
      <alignment horizontal="center"/>
    </xf>
    <xf numFmtId="0" fontId="25" fillId="16" borderId="25" xfId="0" applyFont="1" applyFill="1" applyBorder="1" applyAlignment="1">
      <alignment horizontal="center" vertical="center" wrapText="1"/>
    </xf>
    <xf numFmtId="166" fontId="17" fillId="16" borderId="25" xfId="0" applyNumberFormat="1" applyFont="1" applyFill="1" applyBorder="1" applyAlignment="1">
      <alignment horizontal="center"/>
    </xf>
    <xf numFmtId="0" fontId="17" fillId="16" borderId="25" xfId="0" applyFont="1" applyFill="1" applyBorder="1" applyAlignment="1">
      <alignment horizontal="center"/>
    </xf>
    <xf numFmtId="0" fontId="71" fillId="16" borderId="25" xfId="0" applyFont="1" applyFill="1" applyBorder="1" applyAlignment="1">
      <alignment horizontal="center"/>
    </xf>
    <xf numFmtId="3" fontId="48" fillId="16" borderId="25" xfId="0" applyNumberFormat="1" applyFont="1" applyFill="1" applyBorder="1" applyAlignment="1">
      <alignment horizontal="center" vertical="center" wrapText="1"/>
    </xf>
    <xf numFmtId="0" fontId="30" fillId="16" borderId="25" xfId="0" applyFont="1" applyFill="1" applyBorder="1" applyAlignment="1">
      <alignment horizontal="center" vertical="center" wrapText="1"/>
    </xf>
    <xf numFmtId="0" fontId="17" fillId="16" borderId="25" xfId="0" applyFont="1" applyFill="1" applyBorder="1" applyAlignment="1">
      <alignment horizontal="center" wrapText="1"/>
    </xf>
    <xf numFmtId="0" fontId="30" fillId="16" borderId="25" xfId="0" applyFont="1" applyFill="1" applyBorder="1" applyAlignment="1">
      <alignment horizontal="center" wrapText="1"/>
    </xf>
    <xf numFmtId="0" fontId="17" fillId="16" borderId="26" xfId="0" applyFont="1" applyFill="1" applyBorder="1" applyAlignment="1">
      <alignment horizontal="center"/>
    </xf>
    <xf numFmtId="14" fontId="17" fillId="16" borderId="30" xfId="0" applyNumberFormat="1" applyFont="1" applyFill="1" applyBorder="1" applyAlignment="1">
      <alignment horizontal="center"/>
    </xf>
    <xf numFmtId="20" fontId="17" fillId="16" borderId="0" xfId="0" applyNumberFormat="1" applyFont="1" applyFill="1" applyBorder="1" applyAlignment="1">
      <alignment horizontal="center"/>
    </xf>
    <xf numFmtId="166" fontId="17" fillId="16" borderId="0" xfId="0" applyNumberFormat="1" applyFont="1" applyFill="1" applyBorder="1" applyAlignment="1">
      <alignment horizontal="center"/>
    </xf>
    <xf numFmtId="0" fontId="71" fillId="16" borderId="0" xfId="0" applyFont="1" applyFill="1" applyBorder="1" applyAlignment="1">
      <alignment horizontal="center"/>
    </xf>
    <xf numFmtId="0" fontId="17" fillId="16" borderId="0" xfId="0" applyFont="1" applyFill="1" applyBorder="1" applyAlignment="1">
      <alignment horizontal="center" wrapText="1"/>
    </xf>
    <xf numFmtId="0" fontId="17" fillId="16" borderId="29" xfId="0" applyFont="1" applyFill="1" applyBorder="1" applyAlignment="1">
      <alignment horizontal="center"/>
    </xf>
    <xf numFmtId="14" fontId="17" fillId="16" borderId="27" xfId="0" applyNumberFormat="1" applyFont="1" applyFill="1" applyBorder="1" applyAlignment="1">
      <alignment horizontal="center"/>
    </xf>
    <xf numFmtId="14" fontId="17" fillId="16" borderId="28" xfId="0" applyNumberFormat="1" applyFont="1" applyFill="1" applyBorder="1" applyAlignment="1">
      <alignment horizontal="center"/>
    </xf>
    <xf numFmtId="20" fontId="17" fillId="16" borderId="28" xfId="0" applyNumberFormat="1" applyFont="1" applyFill="1" applyBorder="1" applyAlignment="1">
      <alignment horizontal="center"/>
    </xf>
    <xf numFmtId="0" fontId="17" fillId="16" borderId="28" xfId="0" applyFont="1" applyFill="1" applyBorder="1" applyAlignment="1">
      <alignment horizontal="center"/>
    </xf>
    <xf numFmtId="166" fontId="17" fillId="16" borderId="28" xfId="0" applyNumberFormat="1" applyFont="1" applyFill="1" applyBorder="1" applyAlignment="1">
      <alignment horizontal="center"/>
    </xf>
    <xf numFmtId="0" fontId="71" fillId="16" borderId="28" xfId="0" applyFont="1" applyFill="1" applyBorder="1" applyAlignment="1">
      <alignment horizontal="center"/>
    </xf>
    <xf numFmtId="3" fontId="48" fillId="16" borderId="28" xfId="0" applyNumberFormat="1" applyFont="1" applyFill="1" applyBorder="1" applyAlignment="1">
      <alignment horizontal="center" vertical="center" wrapText="1"/>
    </xf>
    <xf numFmtId="0" fontId="17" fillId="16" borderId="28" xfId="0" applyFont="1" applyFill="1" applyBorder="1" applyAlignment="1">
      <alignment horizontal="center" wrapText="1"/>
    </xf>
    <xf numFmtId="0" fontId="17" fillId="16" borderId="31" xfId="0" applyFont="1" applyFill="1" applyBorder="1" applyAlignment="1">
      <alignment horizontal="center"/>
    </xf>
    <xf numFmtId="176" fontId="66" fillId="0" borderId="37" xfId="5" applyNumberFormat="1" applyFont="1" applyFill="1" applyBorder="1" applyAlignment="1">
      <alignment horizontal="center" vertical="center"/>
    </xf>
    <xf numFmtId="177" fontId="6" fillId="0" borderId="7" xfId="0" applyNumberFormat="1" applyFont="1" applyFill="1" applyBorder="1" applyAlignment="1">
      <alignment horizontal="center" vertical="center"/>
    </xf>
    <xf numFmtId="0" fontId="6" fillId="12" borderId="1" xfId="2" applyNumberFormat="1" applyFont="1" applyFill="1" applyBorder="1" applyAlignment="1" applyProtection="1">
      <alignment horizontal="center" vertical="center"/>
      <protection locked="0"/>
    </xf>
    <xf numFmtId="0" fontId="4" fillId="0" borderId="0" xfId="5" applyFill="1" applyBorder="1" applyAlignment="1">
      <alignment horizontal="center" vertical="center"/>
    </xf>
    <xf numFmtId="0" fontId="17" fillId="0" borderId="0" xfId="0" applyFont="1" applyFill="1" applyBorder="1" applyAlignment="1">
      <alignment horizontal="center"/>
    </xf>
    <xf numFmtId="165" fontId="0" fillId="14" borderId="7" xfId="0" applyNumberFormat="1" applyFill="1" applyBorder="1" applyAlignment="1">
      <alignment horizontal="center" vertical="center"/>
    </xf>
    <xf numFmtId="0" fontId="5" fillId="0" borderId="47" xfId="0" applyFont="1" applyBorder="1" applyAlignment="1">
      <alignment horizontal="center" vertical="center" wrapText="1"/>
    </xf>
    <xf numFmtId="0" fontId="5" fillId="0" borderId="47" xfId="0" applyFont="1" applyFill="1" applyBorder="1" applyAlignment="1">
      <alignment horizontal="center" vertical="center" wrapText="1"/>
    </xf>
    <xf numFmtId="165" fontId="6" fillId="0" borderId="7" xfId="0" applyNumberFormat="1" applyFont="1" applyBorder="1" applyAlignment="1">
      <alignment horizontal="center" vertical="center"/>
    </xf>
    <xf numFmtId="2" fontId="6" fillId="0" borderId="0" xfId="0" applyNumberFormat="1" applyFont="1" applyAlignment="1">
      <alignment horizontal="center" vertical="center"/>
    </xf>
    <xf numFmtId="0" fontId="2" fillId="0" borderId="18" xfId="5" applyFont="1" applyBorder="1" applyAlignment="1">
      <alignment horizontal="center"/>
    </xf>
    <xf numFmtId="172" fontId="0" fillId="0" borderId="6" xfId="0" applyNumberFormat="1" applyBorder="1" applyAlignment="1">
      <alignment horizontal="center" vertical="center"/>
    </xf>
    <xf numFmtId="15" fontId="66" fillId="0" borderId="0" xfId="5" applyNumberFormat="1" applyFont="1" applyFill="1" applyBorder="1" applyAlignment="1">
      <alignment horizontal="center" vertical="center"/>
    </xf>
    <xf numFmtId="20" fontId="6" fillId="0" borderId="0" xfId="0" applyNumberFormat="1" applyFont="1" applyFill="1" applyBorder="1" applyAlignment="1">
      <alignment horizontal="center" vertical="center"/>
    </xf>
    <xf numFmtId="2" fontId="6" fillId="0" borderId="0" xfId="0" applyNumberFormat="1" applyFont="1" applyBorder="1" applyAlignment="1">
      <alignment horizontal="center" vertical="center"/>
    </xf>
    <xf numFmtId="2" fontId="0" fillId="0" borderId="0" xfId="0" applyNumberFormat="1" applyBorder="1" applyAlignment="1">
      <alignment horizontal="center" vertical="center"/>
    </xf>
    <xf numFmtId="176" fontId="66" fillId="0" borderId="69" xfId="5" applyNumberFormat="1" applyFont="1" applyFill="1" applyBorder="1" applyAlignment="1">
      <alignment horizontal="center" vertical="center"/>
    </xf>
    <xf numFmtId="177" fontId="6" fillId="0" borderId="13" xfId="0" applyNumberFormat="1" applyFont="1" applyFill="1" applyBorder="1" applyAlignment="1">
      <alignment horizontal="center" vertical="center"/>
    </xf>
    <xf numFmtId="2" fontId="0" fillId="0" borderId="13" xfId="0" applyNumberFormat="1" applyFill="1" applyBorder="1" applyAlignment="1">
      <alignment horizontal="center"/>
    </xf>
    <xf numFmtId="165" fontId="66" fillId="0" borderId="13" xfId="0" applyNumberFormat="1" applyFont="1" applyFill="1" applyBorder="1" applyAlignment="1">
      <alignment horizontal="center" vertical="center"/>
    </xf>
    <xf numFmtId="0" fontId="66" fillId="0" borderId="36" xfId="0" applyFont="1" applyFill="1" applyBorder="1" applyAlignment="1">
      <alignment horizontal="center" vertical="center"/>
    </xf>
    <xf numFmtId="20" fontId="6" fillId="0" borderId="11" xfId="0" applyNumberFormat="1" applyFont="1" applyFill="1" applyBorder="1" applyAlignment="1">
      <alignment horizontal="center" vertical="center"/>
    </xf>
    <xf numFmtId="2" fontId="6" fillId="0" borderId="11" xfId="0" applyNumberFormat="1" applyFont="1" applyFill="1" applyBorder="1" applyAlignment="1">
      <alignment horizontal="center" vertical="center"/>
    </xf>
    <xf numFmtId="165" fontId="66" fillId="0" borderId="11" xfId="0" applyNumberFormat="1" applyFont="1" applyFill="1" applyBorder="1" applyAlignment="1">
      <alignment horizontal="center" vertical="center"/>
    </xf>
    <xf numFmtId="0" fontId="66" fillId="0" borderId="12" xfId="0" applyFont="1" applyFill="1" applyBorder="1" applyAlignment="1">
      <alignment horizontal="center" vertical="center"/>
    </xf>
    <xf numFmtId="2" fontId="6" fillId="0" borderId="7" xfId="0" applyNumberFormat="1" applyFont="1" applyFill="1" applyBorder="1" applyAlignment="1">
      <alignment horizontal="center" vertical="center"/>
    </xf>
    <xf numFmtId="2" fontId="0" fillId="0" borderId="17" xfId="0" applyNumberFormat="1" applyFill="1" applyBorder="1" applyAlignment="1">
      <alignment horizontal="center" vertical="center"/>
    </xf>
    <xf numFmtId="174" fontId="66" fillId="0" borderId="46" xfId="5" applyNumberFormat="1" applyFont="1" applyFill="1" applyBorder="1" applyAlignment="1">
      <alignment horizontal="center" vertical="center"/>
    </xf>
    <xf numFmtId="20" fontId="6" fillId="0" borderId="13" xfId="0" applyNumberFormat="1" applyFont="1" applyFill="1" applyBorder="1" applyAlignment="1">
      <alignment horizontal="center" vertical="center"/>
    </xf>
    <xf numFmtId="0" fontId="6" fillId="0" borderId="2" xfId="0" applyFont="1" applyFill="1" applyBorder="1" applyAlignment="1">
      <alignment vertical="center"/>
    </xf>
    <xf numFmtId="0" fontId="6" fillId="0" borderId="7" xfId="0" applyFont="1" applyFill="1" applyBorder="1" applyAlignment="1">
      <alignment vertical="center"/>
    </xf>
    <xf numFmtId="0" fontId="6" fillId="0" borderId="13" xfId="0" applyFont="1" applyFill="1" applyBorder="1" applyAlignment="1">
      <alignment wrapText="1"/>
    </xf>
    <xf numFmtId="15" fontId="66" fillId="0" borderId="7" xfId="5" applyNumberFormat="1" applyFont="1" applyFill="1" applyBorder="1" applyAlignment="1">
      <alignment horizontal="center" vertical="center"/>
    </xf>
    <xf numFmtId="1" fontId="6" fillId="0" borderId="14" xfId="2" applyNumberFormat="1" applyFill="1" applyBorder="1" applyAlignment="1">
      <alignment horizontal="center" vertical="center"/>
    </xf>
    <xf numFmtId="1" fontId="0" fillId="14" borderId="13" xfId="0" applyNumberFormat="1" applyFill="1" applyBorder="1" applyAlignment="1">
      <alignment horizontal="center"/>
    </xf>
    <xf numFmtId="165" fontId="6" fillId="0" borderId="6" xfId="0" applyNumberFormat="1" applyFont="1" applyBorder="1" applyAlignment="1">
      <alignment horizontal="center" vertical="center"/>
    </xf>
    <xf numFmtId="0" fontId="6" fillId="0" borderId="7" xfId="7" applyFill="1" applyBorder="1" applyAlignment="1">
      <alignment wrapText="1"/>
    </xf>
    <xf numFmtId="0" fontId="6" fillId="0" borderId="7" xfId="0" applyFont="1" applyFill="1" applyBorder="1" applyAlignment="1">
      <alignment horizontal="left" vertical="center" wrapText="1"/>
    </xf>
    <xf numFmtId="0" fontId="6" fillId="0" borderId="0" xfId="0" applyFont="1" applyFill="1" applyAlignment="1">
      <alignment horizontal="left" vertical="center"/>
    </xf>
    <xf numFmtId="1" fontId="0" fillId="0" borderId="0" xfId="0" applyNumberFormat="1"/>
    <xf numFmtId="14" fontId="0" fillId="0" borderId="14" xfId="0" applyNumberFormat="1" applyFill="1" applyBorder="1" applyAlignment="1">
      <alignment horizontal="center" vertical="center"/>
    </xf>
    <xf numFmtId="0" fontId="66" fillId="17" borderId="15" xfId="5" applyFont="1" applyFill="1" applyBorder="1" applyAlignment="1">
      <alignment horizontal="center" vertical="center"/>
    </xf>
    <xf numFmtId="0" fontId="52" fillId="9" borderId="15" xfId="0" applyFont="1" applyFill="1" applyBorder="1" applyAlignment="1">
      <alignment horizontal="center" vertical="center" wrapText="1"/>
    </xf>
    <xf numFmtId="0" fontId="52" fillId="8" borderId="49" xfId="0" applyFont="1" applyFill="1" applyBorder="1" applyAlignment="1">
      <alignment horizontal="center" vertical="center" wrapText="1"/>
    </xf>
    <xf numFmtId="0" fontId="52" fillId="8" borderId="50" xfId="0" applyFont="1" applyFill="1" applyBorder="1" applyAlignment="1">
      <alignment horizontal="center" vertical="center" wrapText="1"/>
    </xf>
    <xf numFmtId="0" fontId="52" fillId="9" borderId="50" xfId="0" applyFont="1" applyFill="1" applyBorder="1" applyAlignment="1">
      <alignment horizontal="center" vertical="center" wrapText="1"/>
    </xf>
    <xf numFmtId="0" fontId="73" fillId="8" borderId="49" xfId="0" applyFont="1" applyFill="1" applyBorder="1" applyAlignment="1">
      <alignment horizontal="center" vertical="center" wrapText="1"/>
    </xf>
    <xf numFmtId="0" fontId="73" fillId="8" borderId="50" xfId="0" applyFont="1" applyFill="1" applyBorder="1" applyAlignment="1">
      <alignment horizontal="center" vertical="center" wrapText="1"/>
    </xf>
    <xf numFmtId="0" fontId="73" fillId="8" borderId="11" xfId="0" applyFont="1" applyFill="1" applyBorder="1" applyAlignment="1">
      <alignment horizontal="center" vertical="center" wrapText="1"/>
    </xf>
    <xf numFmtId="0" fontId="73" fillId="8" borderId="12" xfId="0" applyFont="1" applyFill="1" applyBorder="1" applyAlignment="1">
      <alignment horizontal="center" vertical="center" wrapText="1"/>
    </xf>
    <xf numFmtId="0" fontId="73" fillId="8" borderId="17" xfId="0" applyFont="1" applyFill="1" applyBorder="1" applyAlignment="1">
      <alignment horizontal="center" vertical="center" wrapText="1"/>
    </xf>
    <xf numFmtId="0" fontId="73" fillId="8" borderId="32" xfId="0" applyFont="1" applyFill="1" applyBorder="1" applyAlignment="1">
      <alignment horizontal="center" vertical="center" wrapText="1"/>
    </xf>
    <xf numFmtId="0" fontId="73" fillId="8" borderId="2" xfId="0" applyFont="1" applyFill="1" applyBorder="1" applyAlignment="1">
      <alignment horizontal="center" vertical="center" wrapText="1"/>
    </xf>
    <xf numFmtId="0" fontId="73" fillId="8" borderId="8" xfId="0" applyFont="1" applyFill="1" applyBorder="1" applyAlignment="1">
      <alignment horizontal="center" vertical="center" wrapText="1"/>
    </xf>
    <xf numFmtId="0" fontId="52" fillId="8" borderId="7" xfId="0" applyFont="1" applyFill="1" applyBorder="1" applyAlignment="1">
      <alignment horizontal="center" vertical="center" wrapText="1"/>
    </xf>
    <xf numFmtId="0" fontId="52" fillId="8" borderId="15" xfId="0" applyFont="1" applyFill="1" applyBorder="1" applyAlignment="1">
      <alignment horizontal="center" vertical="center" wrapText="1"/>
    </xf>
    <xf numFmtId="0" fontId="4" fillId="0" borderId="17" xfId="5" applyBorder="1" applyAlignment="1">
      <alignment horizontal="center" vertical="center"/>
    </xf>
    <xf numFmtId="0" fontId="4" fillId="0" borderId="18" xfId="5" applyBorder="1" applyAlignment="1">
      <alignment horizontal="center" vertical="center"/>
    </xf>
    <xf numFmtId="20" fontId="25" fillId="0" borderId="28" xfId="0" applyNumberFormat="1" applyFont="1" applyFill="1" applyBorder="1" applyAlignment="1">
      <alignment horizontal="center" vertical="center" wrapText="1"/>
    </xf>
    <xf numFmtId="1" fontId="25" fillId="0" borderId="28" xfId="0" applyNumberFormat="1" applyFont="1" applyFill="1" applyBorder="1" applyAlignment="1">
      <alignment horizontal="center" vertical="center" wrapText="1"/>
    </xf>
    <xf numFmtId="165" fontId="17" fillId="0" borderId="25" xfId="0" applyNumberFormat="1" applyFont="1" applyBorder="1" applyAlignment="1">
      <alignment horizontal="center" vertical="center" wrapText="1"/>
    </xf>
    <xf numFmtId="165" fontId="17" fillId="0" borderId="0" xfId="0" applyNumberFormat="1" applyFont="1" applyBorder="1" applyAlignment="1">
      <alignment horizontal="center" vertical="center" wrapText="1"/>
    </xf>
    <xf numFmtId="14" fontId="17" fillId="0" borderId="24" xfId="0" applyNumberFormat="1" applyFont="1" applyFill="1" applyBorder="1" applyAlignment="1">
      <alignment horizontal="center"/>
    </xf>
    <xf numFmtId="14" fontId="17" fillId="0" borderId="25" xfId="0" applyNumberFormat="1" applyFont="1" applyFill="1" applyBorder="1" applyAlignment="1">
      <alignment horizontal="center"/>
    </xf>
    <xf numFmtId="20" fontId="17" fillId="0" borderId="25" xfId="0" applyNumberFormat="1" applyFont="1" applyBorder="1" applyAlignment="1">
      <alignment horizontal="center"/>
    </xf>
    <xf numFmtId="0" fontId="17" fillId="0" borderId="25" xfId="0" applyFont="1" applyFill="1" applyBorder="1" applyAlignment="1">
      <alignment horizontal="center"/>
    </xf>
    <xf numFmtId="3" fontId="17" fillId="0" borderId="25" xfId="0" applyNumberFormat="1" applyFont="1" applyFill="1" applyBorder="1" applyAlignment="1">
      <alignment horizontal="center"/>
    </xf>
    <xf numFmtId="0" fontId="17" fillId="9" borderId="25" xfId="0" applyFont="1" applyFill="1" applyBorder="1" applyAlignment="1">
      <alignment horizontal="center"/>
    </xf>
    <xf numFmtId="0" fontId="71" fillId="0" borderId="25" xfId="0" applyFont="1" applyFill="1" applyBorder="1" applyAlignment="1">
      <alignment horizontal="center"/>
    </xf>
    <xf numFmtId="0" fontId="17" fillId="0" borderId="25" xfId="0" applyFont="1" applyBorder="1" applyAlignment="1">
      <alignment horizontal="center"/>
    </xf>
    <xf numFmtId="0" fontId="17" fillId="0" borderId="26" xfId="0" applyFont="1" applyBorder="1" applyAlignment="1">
      <alignment horizontal="center"/>
    </xf>
    <xf numFmtId="178" fontId="17" fillId="0" borderId="30" xfId="0" applyNumberFormat="1" applyFont="1" applyFill="1" applyBorder="1" applyAlignment="1">
      <alignment horizontal="center"/>
    </xf>
    <xf numFmtId="20" fontId="17" fillId="0" borderId="0" xfId="0" applyNumberFormat="1" applyFont="1" applyBorder="1" applyAlignment="1">
      <alignment horizontal="center"/>
    </xf>
    <xf numFmtId="3" fontId="17" fillId="0" borderId="0" xfId="0" applyNumberFormat="1" applyFont="1" applyFill="1" applyBorder="1" applyAlignment="1">
      <alignment horizontal="center"/>
    </xf>
    <xf numFmtId="0" fontId="17" fillId="8" borderId="0" xfId="0" applyFont="1" applyFill="1" applyBorder="1" applyAlignment="1">
      <alignment horizontal="center"/>
    </xf>
    <xf numFmtId="0" fontId="17" fillId="0" borderId="29" xfId="0" applyFont="1" applyBorder="1" applyAlignment="1">
      <alignment horizontal="center"/>
    </xf>
    <xf numFmtId="0" fontId="30" fillId="0" borderId="0" xfId="0" applyFont="1" applyBorder="1" applyAlignment="1">
      <alignment horizontal="center"/>
    </xf>
    <xf numFmtId="178" fontId="17" fillId="0" borderId="27" xfId="0" applyNumberFormat="1" applyFont="1" applyFill="1" applyBorder="1" applyAlignment="1">
      <alignment horizontal="center"/>
    </xf>
    <xf numFmtId="14" fontId="17" fillId="0" borderId="28" xfId="0" applyNumberFormat="1" applyFont="1" applyFill="1" applyBorder="1" applyAlignment="1">
      <alignment horizontal="center"/>
    </xf>
    <xf numFmtId="20" fontId="17" fillId="0" borderId="28" xfId="0" applyNumberFormat="1" applyFont="1" applyBorder="1" applyAlignment="1">
      <alignment horizontal="center"/>
    </xf>
    <xf numFmtId="0" fontId="17" fillId="0" borderId="28" xfId="0" applyFont="1" applyFill="1" applyBorder="1" applyAlignment="1">
      <alignment horizontal="center"/>
    </xf>
    <xf numFmtId="3" fontId="17" fillId="0" borderId="28" xfId="0" applyNumberFormat="1" applyFont="1" applyFill="1" applyBorder="1" applyAlignment="1">
      <alignment horizontal="center"/>
    </xf>
    <xf numFmtId="0" fontId="17" fillId="8" borderId="28" xfId="0" applyFont="1" applyFill="1" applyBorder="1" applyAlignment="1">
      <alignment horizontal="center"/>
    </xf>
    <xf numFmtId="0" fontId="71" fillId="0" borderId="28" xfId="0" applyFont="1" applyFill="1" applyBorder="1" applyAlignment="1">
      <alignment horizontal="center"/>
    </xf>
    <xf numFmtId="0" fontId="30" fillId="8" borderId="28" xfId="0" applyFont="1" applyFill="1" applyBorder="1" applyAlignment="1">
      <alignment horizontal="center" vertical="center" wrapText="1"/>
    </xf>
    <xf numFmtId="0" fontId="17" fillId="0" borderId="28" xfId="0" applyFont="1" applyBorder="1" applyAlignment="1">
      <alignment horizontal="center" wrapText="1"/>
    </xf>
    <xf numFmtId="0" fontId="17" fillId="0" borderId="28" xfId="0" applyFont="1" applyBorder="1" applyAlignment="1">
      <alignment horizontal="center"/>
    </xf>
    <xf numFmtId="0" fontId="17" fillId="0" borderId="31" xfId="0" applyFont="1" applyBorder="1" applyAlignment="1">
      <alignment horizontal="center"/>
    </xf>
    <xf numFmtId="0" fontId="30" fillId="0" borderId="28" xfId="0" applyFont="1" applyFill="1" applyBorder="1" applyAlignment="1">
      <alignment horizontal="center"/>
    </xf>
    <xf numFmtId="0" fontId="30" fillId="0" borderId="28" xfId="0" applyFont="1" applyBorder="1" applyAlignment="1">
      <alignment horizontal="center" wrapText="1"/>
    </xf>
    <xf numFmtId="0" fontId="30" fillId="0" borderId="28"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31" fillId="0" borderId="28" xfId="0" applyFont="1" applyFill="1" applyBorder="1" applyAlignment="1">
      <alignment horizontal="center" vertical="center" wrapText="1"/>
    </xf>
    <xf numFmtId="0" fontId="30" fillId="0" borderId="28" xfId="0" applyFont="1" applyBorder="1" applyAlignment="1">
      <alignment horizontal="center"/>
    </xf>
    <xf numFmtId="0" fontId="52" fillId="8" borderId="13" xfId="0" applyFont="1" applyFill="1" applyBorder="1" applyAlignment="1">
      <alignment horizontal="center" vertical="center" wrapText="1"/>
    </xf>
    <xf numFmtId="0" fontId="52" fillId="8" borderId="36" xfId="0" applyFont="1" applyFill="1" applyBorder="1" applyAlignment="1">
      <alignment horizontal="center" vertical="center" wrapText="1"/>
    </xf>
    <xf numFmtId="165" fontId="52" fillId="0" borderId="46" xfId="0" applyNumberFormat="1" applyFont="1" applyFill="1" applyBorder="1" applyAlignment="1">
      <alignment horizontal="center" vertical="center"/>
    </xf>
    <xf numFmtId="0" fontId="52" fillId="0" borderId="13" xfId="0" applyFont="1" applyFill="1" applyBorder="1" applyAlignment="1">
      <alignment horizontal="center" vertical="center"/>
    </xf>
    <xf numFmtId="0" fontId="52" fillId="0" borderId="36" xfId="0" applyFont="1" applyFill="1" applyBorder="1" applyAlignment="1">
      <alignment horizontal="center" vertical="center"/>
    </xf>
    <xf numFmtId="165" fontId="52" fillId="8" borderId="46" xfId="0" applyNumberFormat="1" applyFont="1" applyFill="1" applyBorder="1" applyAlignment="1">
      <alignment horizontal="center" vertical="center"/>
    </xf>
    <xf numFmtId="0" fontId="52" fillId="8" borderId="13" xfId="0" applyFont="1" applyFill="1" applyBorder="1" applyAlignment="1">
      <alignment horizontal="center" vertical="center"/>
    </xf>
    <xf numFmtId="0" fontId="52" fillId="0" borderId="23" xfId="0" applyFont="1" applyFill="1" applyBorder="1" applyAlignment="1">
      <alignment horizontal="center" vertical="center"/>
    </xf>
    <xf numFmtId="165" fontId="52" fillId="8" borderId="34" xfId="0" applyNumberFormat="1" applyFont="1" applyFill="1" applyBorder="1" applyAlignment="1">
      <alignment horizontal="center" vertical="center"/>
    </xf>
    <xf numFmtId="0" fontId="52" fillId="8" borderId="49" xfId="0" applyFont="1" applyFill="1" applyBorder="1" applyAlignment="1">
      <alignment horizontal="center" vertical="center"/>
    </xf>
    <xf numFmtId="165" fontId="52" fillId="8" borderId="49" xfId="0" applyNumberFormat="1" applyFont="1" applyFill="1" applyBorder="1" applyAlignment="1">
      <alignment horizontal="center" vertical="center"/>
    </xf>
    <xf numFmtId="2" fontId="52" fillId="8" borderId="49" xfId="0" applyNumberFormat="1" applyFont="1" applyFill="1" applyBorder="1" applyAlignment="1">
      <alignment horizontal="center" vertical="center" wrapText="1"/>
    </xf>
    <xf numFmtId="175" fontId="0" fillId="0" borderId="6" xfId="0" applyNumberFormat="1" applyFill="1" applyBorder="1" applyAlignment="1">
      <alignment horizontal="center" vertical="center"/>
    </xf>
    <xf numFmtId="175" fontId="0" fillId="0" borderId="6" xfId="0" applyNumberFormat="1" applyBorder="1" applyAlignment="1">
      <alignment horizontal="center" vertical="center"/>
    </xf>
    <xf numFmtId="179" fontId="0" fillId="0" borderId="6" xfId="0" applyNumberFormat="1" applyFill="1" applyBorder="1" applyAlignment="1">
      <alignment horizontal="center"/>
    </xf>
    <xf numFmtId="0" fontId="66" fillId="17" borderId="46" xfId="0" applyFont="1" applyFill="1" applyBorder="1" applyAlignment="1">
      <alignment horizontal="center" vertical="center"/>
    </xf>
    <xf numFmtId="165" fontId="66" fillId="17" borderId="13" xfId="0" applyNumberFormat="1" applyFont="1" applyFill="1" applyBorder="1" applyAlignment="1">
      <alignment horizontal="center" vertical="center"/>
    </xf>
    <xf numFmtId="0" fontId="66" fillId="17" borderId="13" xfId="0" applyFont="1" applyFill="1" applyBorder="1" applyAlignment="1">
      <alignment horizontal="center" vertical="center"/>
    </xf>
    <xf numFmtId="165" fontId="6" fillId="17" borderId="10" xfId="0" applyNumberFormat="1" applyFont="1" applyFill="1" applyBorder="1" applyAlignment="1">
      <alignment horizontal="center"/>
    </xf>
    <xf numFmtId="165" fontId="6" fillId="17" borderId="11" xfId="0" applyNumberFormat="1" applyFont="1" applyFill="1" applyBorder="1" applyAlignment="1">
      <alignment horizontal="center"/>
    </xf>
    <xf numFmtId="165" fontId="6" fillId="17" borderId="14" xfId="0" applyNumberFormat="1" applyFont="1" applyFill="1" applyBorder="1" applyAlignment="1">
      <alignment horizontal="center"/>
    </xf>
    <xf numFmtId="165" fontId="6" fillId="17" borderId="7" xfId="0" applyNumberFormat="1" applyFont="1" applyFill="1" applyBorder="1" applyAlignment="1">
      <alignment horizontal="center"/>
    </xf>
    <xf numFmtId="165" fontId="6" fillId="15" borderId="7" xfId="0" applyNumberFormat="1" applyFont="1" applyFill="1" applyBorder="1" applyAlignment="1">
      <alignment horizontal="center"/>
    </xf>
    <xf numFmtId="165" fontId="6" fillId="19" borderId="7" xfId="0" applyNumberFormat="1" applyFont="1" applyFill="1" applyBorder="1" applyAlignment="1">
      <alignment horizontal="center"/>
    </xf>
    <xf numFmtId="165" fontId="6" fillId="18" borderId="7" xfId="0" applyNumberFormat="1" applyFont="1" applyFill="1" applyBorder="1" applyAlignment="1">
      <alignment horizontal="center"/>
    </xf>
    <xf numFmtId="165" fontId="6" fillId="18" borderId="15" xfId="0" applyNumberFormat="1" applyFont="1" applyFill="1" applyBorder="1" applyAlignment="1">
      <alignment horizontal="center"/>
    </xf>
    <xf numFmtId="165" fontId="6" fillId="17" borderId="16" xfId="0" applyNumberFormat="1" applyFont="1" applyFill="1" applyBorder="1" applyAlignment="1">
      <alignment horizontal="center"/>
    </xf>
    <xf numFmtId="165" fontId="6" fillId="17" borderId="17" xfId="0" applyNumberFormat="1" applyFont="1" applyFill="1" applyBorder="1" applyAlignment="1">
      <alignment horizontal="center"/>
    </xf>
    <xf numFmtId="0" fontId="6" fillId="17" borderId="7" xfId="0" applyNumberFormat="1" applyFont="1" applyFill="1" applyBorder="1" applyAlignment="1">
      <alignment horizontal="center"/>
    </xf>
    <xf numFmtId="0" fontId="6" fillId="17" borderId="17" xfId="0" applyNumberFormat="1" applyFont="1" applyFill="1" applyBorder="1" applyAlignment="1">
      <alignment horizontal="center"/>
    </xf>
    <xf numFmtId="0" fontId="6" fillId="15" borderId="7" xfId="0" applyNumberFormat="1" applyFont="1" applyFill="1" applyBorder="1" applyAlignment="1">
      <alignment horizontal="center"/>
    </xf>
    <xf numFmtId="0" fontId="6" fillId="15" borderId="7" xfId="0" applyFont="1" applyFill="1" applyBorder="1" applyAlignment="1">
      <alignment horizontal="center"/>
    </xf>
    <xf numFmtId="0" fontId="6" fillId="19" borderId="7" xfId="0" applyNumberFormat="1" applyFont="1" applyFill="1" applyBorder="1" applyAlignment="1">
      <alignment horizontal="center"/>
    </xf>
    <xf numFmtId="0" fontId="6" fillId="19" borderId="7" xfId="0" applyFont="1" applyFill="1" applyBorder="1" applyAlignment="1">
      <alignment horizontal="center"/>
    </xf>
    <xf numFmtId="0" fontId="6" fillId="18" borderId="7" xfId="0" applyNumberFormat="1" applyFont="1" applyFill="1" applyBorder="1" applyAlignment="1">
      <alignment horizontal="center"/>
    </xf>
    <xf numFmtId="0" fontId="6" fillId="18" borderId="7" xfId="0" applyFont="1" applyFill="1" applyBorder="1" applyAlignment="1">
      <alignment horizontal="center"/>
    </xf>
    <xf numFmtId="0" fontId="6" fillId="18" borderId="15" xfId="0" applyFont="1" applyFill="1" applyBorder="1" applyAlignment="1">
      <alignment horizontal="center"/>
    </xf>
    <xf numFmtId="0" fontId="66" fillId="17" borderId="36" xfId="5" applyFont="1" applyFill="1" applyBorder="1" applyAlignment="1">
      <alignment horizontal="center" vertical="center"/>
    </xf>
    <xf numFmtId="0" fontId="6" fillId="17" borderId="7" xfId="5" applyFont="1" applyFill="1" applyBorder="1" applyAlignment="1">
      <alignment horizontal="center" vertical="center"/>
    </xf>
    <xf numFmtId="0" fontId="6" fillId="17" borderId="7" xfId="0" applyFont="1" applyFill="1" applyBorder="1" applyAlignment="1">
      <alignment horizontal="center"/>
    </xf>
    <xf numFmtId="0" fontId="66" fillId="15" borderId="46" xfId="0" applyFont="1" applyFill="1" applyBorder="1" applyAlignment="1">
      <alignment horizontal="center" vertical="center"/>
    </xf>
    <xf numFmtId="165" fontId="66" fillId="15" borderId="13" xfId="0" applyNumberFormat="1" applyFont="1" applyFill="1" applyBorder="1" applyAlignment="1">
      <alignment horizontal="center" vertical="center"/>
    </xf>
    <xf numFmtId="0" fontId="66" fillId="15" borderId="13" xfId="0" applyFont="1" applyFill="1" applyBorder="1" applyAlignment="1">
      <alignment horizontal="center" vertical="center"/>
    </xf>
    <xf numFmtId="0" fontId="66" fillId="15" borderId="23" xfId="5" applyFont="1" applyFill="1" applyBorder="1" applyAlignment="1">
      <alignment horizontal="center" vertical="center"/>
    </xf>
    <xf numFmtId="0" fontId="66" fillId="19" borderId="46" xfId="0" applyFont="1" applyFill="1" applyBorder="1" applyAlignment="1">
      <alignment horizontal="center" vertical="center"/>
    </xf>
    <xf numFmtId="165" fontId="66" fillId="19" borderId="13" xfId="0" applyNumberFormat="1" applyFont="1" applyFill="1" applyBorder="1" applyAlignment="1">
      <alignment horizontal="center" vertical="center"/>
    </xf>
    <xf numFmtId="0" fontId="66" fillId="19" borderId="13" xfId="0" applyFont="1" applyFill="1" applyBorder="1" applyAlignment="1">
      <alignment horizontal="center" vertical="center"/>
    </xf>
    <xf numFmtId="0" fontId="66" fillId="18" borderId="52" xfId="0" applyFont="1" applyFill="1" applyBorder="1" applyAlignment="1">
      <alignment horizontal="center" vertical="center"/>
    </xf>
    <xf numFmtId="165" fontId="66" fillId="18" borderId="13" xfId="0" applyNumberFormat="1" applyFont="1" applyFill="1" applyBorder="1" applyAlignment="1">
      <alignment horizontal="center" vertical="center"/>
    </xf>
    <xf numFmtId="0" fontId="66" fillId="18" borderId="13" xfId="0" applyFont="1" applyFill="1" applyBorder="1" applyAlignment="1">
      <alignment horizontal="center" vertical="center"/>
    </xf>
    <xf numFmtId="0" fontId="66" fillId="18" borderId="36" xfId="5" applyFont="1" applyFill="1" applyBorder="1" applyAlignment="1">
      <alignment horizontal="center" vertical="center"/>
    </xf>
    <xf numFmtId="165" fontId="6" fillId="15" borderId="11" xfId="0" applyNumberFormat="1" applyFont="1" applyFill="1" applyBorder="1" applyAlignment="1">
      <alignment horizontal="center"/>
    </xf>
    <xf numFmtId="165" fontId="6" fillId="19" borderId="11" xfId="0" applyNumberFormat="1" applyFont="1" applyFill="1" applyBorder="1" applyAlignment="1">
      <alignment horizontal="center"/>
    </xf>
    <xf numFmtId="165" fontId="6" fillId="18" borderId="11" xfId="0" applyNumberFormat="1" applyFont="1" applyFill="1" applyBorder="1" applyAlignment="1">
      <alignment horizontal="center"/>
    </xf>
    <xf numFmtId="165" fontId="6" fillId="18" borderId="12" xfId="0" applyNumberFormat="1" applyFont="1" applyFill="1" applyBorder="1" applyAlignment="1">
      <alignment horizontal="center"/>
    </xf>
    <xf numFmtId="0" fontId="6" fillId="17" borderId="17" xfId="0" applyFont="1" applyFill="1" applyBorder="1" applyAlignment="1">
      <alignment horizontal="center"/>
    </xf>
    <xf numFmtId="165" fontId="6" fillId="15" borderId="17" xfId="0" applyNumberFormat="1" applyFont="1" applyFill="1" applyBorder="1" applyAlignment="1">
      <alignment horizontal="center"/>
    </xf>
    <xf numFmtId="0" fontId="6" fillId="15" borderId="17" xfId="0" applyNumberFormat="1" applyFont="1" applyFill="1" applyBorder="1" applyAlignment="1">
      <alignment horizontal="center"/>
    </xf>
    <xf numFmtId="0" fontId="6" fillId="15" borderId="17" xfId="0" applyFont="1" applyFill="1" applyBorder="1" applyAlignment="1">
      <alignment horizontal="center"/>
    </xf>
    <xf numFmtId="165" fontId="6" fillId="19" borderId="17" xfId="0" applyNumberFormat="1" applyFont="1" applyFill="1" applyBorder="1" applyAlignment="1">
      <alignment horizontal="center"/>
    </xf>
    <xf numFmtId="0" fontId="6" fillId="19" borderId="17" xfId="0" applyNumberFormat="1" applyFont="1" applyFill="1" applyBorder="1" applyAlignment="1">
      <alignment horizontal="center"/>
    </xf>
    <xf numFmtId="0" fontId="6" fillId="19" borderId="17" xfId="0" applyFont="1" applyFill="1" applyBorder="1" applyAlignment="1">
      <alignment horizontal="center"/>
    </xf>
    <xf numFmtId="165" fontId="6" fillId="18" borderId="17" xfId="0" applyNumberFormat="1" applyFont="1" applyFill="1" applyBorder="1" applyAlignment="1">
      <alignment horizontal="center"/>
    </xf>
    <xf numFmtId="0" fontId="6" fillId="18" borderId="17" xfId="0" applyNumberFormat="1" applyFont="1" applyFill="1" applyBorder="1" applyAlignment="1">
      <alignment horizontal="center"/>
    </xf>
    <xf numFmtId="0" fontId="6" fillId="18" borderId="17" xfId="0" applyFont="1" applyFill="1" applyBorder="1" applyAlignment="1">
      <alignment horizontal="center"/>
    </xf>
    <xf numFmtId="0" fontId="6" fillId="18" borderId="18" xfId="0" applyFont="1" applyFill="1" applyBorder="1" applyAlignment="1">
      <alignment horizontal="center"/>
    </xf>
    <xf numFmtId="0" fontId="1" fillId="0" borderId="10" xfId="5" applyFont="1" applyBorder="1" applyAlignment="1">
      <alignment horizontal="center" vertical="center"/>
    </xf>
    <xf numFmtId="0" fontId="1" fillId="0" borderId="11" xfId="5" applyFont="1" applyBorder="1" applyAlignment="1">
      <alignment horizontal="center" vertical="center"/>
    </xf>
    <xf numFmtId="165" fontId="66" fillId="8" borderId="11" xfId="0" applyNumberFormat="1" applyFont="1" applyFill="1" applyBorder="1" applyAlignment="1">
      <alignment horizontal="center"/>
    </xf>
    <xf numFmtId="15" fontId="4" fillId="0" borderId="24" xfId="5" applyNumberFormat="1" applyBorder="1" applyAlignment="1">
      <alignment horizontal="center" vertical="center"/>
    </xf>
    <xf numFmtId="20" fontId="4" fillId="0" borderId="26" xfId="5" applyNumberFormat="1" applyBorder="1" applyAlignment="1">
      <alignment horizontal="center" vertical="center"/>
    </xf>
    <xf numFmtId="15" fontId="4" fillId="0" borderId="27" xfId="5" applyNumberFormat="1" applyBorder="1" applyAlignment="1">
      <alignment horizontal="center" vertical="center"/>
    </xf>
    <xf numFmtId="20" fontId="4" fillId="0" borderId="31" xfId="5" applyNumberFormat="1" applyBorder="1" applyAlignment="1">
      <alignment horizontal="center" vertical="center"/>
    </xf>
    <xf numFmtId="165" fontId="17" fillId="0" borderId="0" xfId="0" applyNumberFormat="1" applyFont="1"/>
    <xf numFmtId="173" fontId="0" fillId="0" borderId="0" xfId="0" applyNumberFormat="1"/>
    <xf numFmtId="0" fontId="0" fillId="0" borderId="0" xfId="0" applyNumberFormat="1"/>
    <xf numFmtId="165" fontId="17" fillId="0" borderId="28" xfId="0" applyNumberFormat="1" applyFont="1" applyBorder="1" applyAlignment="1">
      <alignment horizontal="center" vertical="center" wrapText="1"/>
    </xf>
    <xf numFmtId="0" fontId="73" fillId="0" borderId="0" xfId="5" applyFont="1" applyAlignment="1">
      <alignment horizontal="center" vertical="center"/>
    </xf>
    <xf numFmtId="0" fontId="66" fillId="17" borderId="12" xfId="5" applyFont="1" applyFill="1" applyBorder="1" applyAlignment="1">
      <alignment horizontal="center" vertical="center"/>
    </xf>
    <xf numFmtId="0" fontId="66" fillId="15" borderId="48" xfId="5" applyFont="1" applyFill="1" applyBorder="1" applyAlignment="1">
      <alignment horizontal="center" vertical="center"/>
    </xf>
    <xf numFmtId="0" fontId="66" fillId="19" borderId="10" xfId="0" applyFont="1" applyFill="1" applyBorder="1" applyAlignment="1">
      <alignment horizontal="center" vertical="center"/>
    </xf>
    <xf numFmtId="165" fontId="66" fillId="19" borderId="11" xfId="0" applyNumberFormat="1" applyFont="1" applyFill="1" applyBorder="1" applyAlignment="1">
      <alignment horizontal="center" vertical="center"/>
    </xf>
    <xf numFmtId="0" fontId="66" fillId="19" borderId="11" xfId="0" applyFont="1" applyFill="1" applyBorder="1" applyAlignment="1">
      <alignment horizontal="center" vertical="center"/>
    </xf>
    <xf numFmtId="0" fontId="57" fillId="0" borderId="31" xfId="0" applyFont="1" applyFill="1" applyBorder="1" applyAlignment="1">
      <alignment horizontal="center" vertical="center"/>
    </xf>
    <xf numFmtId="0" fontId="6" fillId="0" borderId="7" xfId="0" applyFont="1" applyFill="1" applyBorder="1" applyAlignment="1">
      <alignment horizontal="center" vertical="center"/>
    </xf>
    <xf numFmtId="172" fontId="0" fillId="0" borderId="7" xfId="0" applyNumberFormat="1" applyFill="1" applyBorder="1" applyAlignment="1">
      <alignment horizontal="center" vertical="center"/>
    </xf>
    <xf numFmtId="0" fontId="0" fillId="0" borderId="7" xfId="0" applyFill="1" applyBorder="1" applyAlignment="1">
      <alignment wrapText="1"/>
    </xf>
    <xf numFmtId="1" fontId="17" fillId="0" borderId="25" xfId="0" applyNumberFormat="1" applyFont="1" applyBorder="1" applyAlignment="1">
      <alignment horizontal="center"/>
    </xf>
    <xf numFmtId="1" fontId="17" fillId="0" borderId="0" xfId="0" applyNumberFormat="1" applyFont="1" applyBorder="1" applyAlignment="1">
      <alignment horizontal="center"/>
    </xf>
    <xf numFmtId="1" fontId="17" fillId="0" borderId="28" xfId="0" applyNumberFormat="1" applyFont="1" applyBorder="1" applyAlignment="1">
      <alignment horizontal="center"/>
    </xf>
    <xf numFmtId="1" fontId="17" fillId="16" borderId="25" xfId="0" applyNumberFormat="1" applyFont="1" applyFill="1" applyBorder="1" applyAlignment="1">
      <alignment horizontal="center"/>
    </xf>
    <xf numFmtId="1" fontId="17" fillId="16" borderId="0" xfId="0" applyNumberFormat="1" applyFont="1" applyFill="1" applyBorder="1" applyAlignment="1">
      <alignment horizontal="center"/>
    </xf>
    <xf numFmtId="1" fontId="17" fillId="16" borderId="28" xfId="0" applyNumberFormat="1" applyFont="1" applyFill="1" applyBorder="1" applyAlignment="1">
      <alignment horizontal="center"/>
    </xf>
    <xf numFmtId="2" fontId="6" fillId="2" borderId="7" xfId="2" applyNumberFormat="1" applyFont="1" applyFill="1" applyBorder="1" applyAlignment="1" applyProtection="1">
      <alignment horizontal="center" vertical="center"/>
      <protection locked="0"/>
    </xf>
    <xf numFmtId="0" fontId="6" fillId="0" borderId="7" xfId="7" applyBorder="1" applyAlignment="1">
      <alignment wrapText="1"/>
    </xf>
    <xf numFmtId="0" fontId="5" fillId="0" borderId="9" xfId="2" applyFont="1" applyFill="1" applyBorder="1" applyAlignment="1">
      <alignment horizontal="center" vertical="center"/>
    </xf>
    <xf numFmtId="0" fontId="5" fillId="0" borderId="7" xfId="0" applyFont="1" applyBorder="1" applyAlignment="1">
      <alignment horizontal="center"/>
    </xf>
    <xf numFmtId="0" fontId="17" fillId="0" borderId="2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28" xfId="0" applyFont="1" applyFill="1" applyBorder="1" applyAlignment="1">
      <alignment horizontal="center" vertical="center"/>
    </xf>
    <xf numFmtId="0" fontId="5" fillId="10" borderId="9" xfId="0" applyFont="1" applyFill="1" applyBorder="1" applyAlignment="1">
      <alignment horizontal="center"/>
    </xf>
    <xf numFmtId="0" fontId="53" fillId="11" borderId="43" xfId="7" applyFont="1" applyFill="1" applyBorder="1" applyAlignment="1">
      <alignment horizontal="center" vertical="center"/>
    </xf>
    <xf numFmtId="0" fontId="53" fillId="11" borderId="45" xfId="7" applyFont="1" applyFill="1" applyBorder="1" applyAlignment="1">
      <alignment horizontal="center" vertical="center"/>
    </xf>
    <xf numFmtId="0" fontId="57" fillId="0" borderId="43" xfId="0" applyFont="1" applyBorder="1" applyAlignment="1">
      <alignment horizontal="left" vertical="center"/>
    </xf>
    <xf numFmtId="0" fontId="57" fillId="0" borderId="45" xfId="0" applyFont="1" applyBorder="1" applyAlignment="1">
      <alignment horizontal="left" vertical="center"/>
    </xf>
    <xf numFmtId="0" fontId="53" fillId="0" borderId="0" xfId="7" applyFont="1" applyFill="1" applyBorder="1" applyAlignment="1">
      <alignment horizontal="center" vertical="center"/>
    </xf>
    <xf numFmtId="0" fontId="57" fillId="0" borderId="0" xfId="0" applyFont="1" applyFill="1" applyBorder="1" applyAlignment="1">
      <alignment horizontal="left" vertical="center"/>
    </xf>
    <xf numFmtId="0" fontId="61" fillId="0" borderId="0" xfId="0" applyFont="1" applyFill="1" applyBorder="1" applyAlignment="1">
      <alignment horizontal="left"/>
    </xf>
    <xf numFmtId="0" fontId="6" fillId="0" borderId="54" xfId="0" applyFont="1" applyBorder="1" applyAlignment="1">
      <alignment horizontal="center"/>
    </xf>
    <xf numFmtId="0" fontId="6" fillId="0" borderId="55" xfId="0" applyFont="1" applyBorder="1" applyAlignment="1">
      <alignment horizontal="center"/>
    </xf>
    <xf numFmtId="0" fontId="6" fillId="0" borderId="56" xfId="0" applyFont="1" applyBorder="1" applyAlignment="1">
      <alignment horizontal="center"/>
    </xf>
    <xf numFmtId="0" fontId="6" fillId="0" borderId="46" xfId="0" applyFont="1" applyBorder="1" applyAlignment="1">
      <alignment horizontal="center"/>
    </xf>
    <xf numFmtId="0" fontId="6" fillId="0" borderId="58" xfId="0" applyFont="1" applyBorder="1" applyAlignment="1">
      <alignment horizontal="center"/>
    </xf>
    <xf numFmtId="0" fontId="6" fillId="0" borderId="13" xfId="0" applyFont="1" applyBorder="1" applyAlignment="1">
      <alignment horizontal="center"/>
    </xf>
    <xf numFmtId="0" fontId="6" fillId="0" borderId="59" xfId="0" applyFont="1" applyBorder="1" applyAlignment="1">
      <alignment horizontal="center"/>
    </xf>
    <xf numFmtId="0" fontId="0" fillId="0" borderId="13" xfId="0" applyBorder="1" applyAlignment="1">
      <alignment horizontal="center"/>
    </xf>
    <xf numFmtId="0" fontId="0" fillId="0" borderId="59" xfId="0" applyBorder="1" applyAlignment="1">
      <alignment horizontal="center"/>
    </xf>
    <xf numFmtId="0" fontId="6" fillId="0" borderId="6" xfId="0" applyFont="1" applyBorder="1" applyAlignment="1">
      <alignment horizontal="center"/>
    </xf>
    <xf numFmtId="0" fontId="6" fillId="0" borderId="57" xfId="0" applyFont="1" applyBorder="1" applyAlignment="1">
      <alignment horizontal="center"/>
    </xf>
    <xf numFmtId="170" fontId="65" fillId="0" borderId="10" xfId="5" applyNumberFormat="1" applyFont="1" applyFill="1" applyBorder="1" applyAlignment="1">
      <alignment horizontal="center" vertical="center"/>
    </xf>
    <xf numFmtId="170" fontId="65" fillId="0" borderId="14" xfId="5" applyNumberFormat="1" applyFont="1" applyFill="1" applyBorder="1" applyAlignment="1">
      <alignment horizontal="center" vertical="center"/>
    </xf>
    <xf numFmtId="170" fontId="65" fillId="0" borderId="12" xfId="5" applyNumberFormat="1" applyFont="1" applyFill="1" applyBorder="1" applyAlignment="1">
      <alignment horizontal="center" vertical="center"/>
    </xf>
    <xf numFmtId="170" fontId="65" fillId="0" borderId="15" xfId="5" applyNumberFormat="1" applyFont="1" applyFill="1" applyBorder="1" applyAlignment="1">
      <alignment horizontal="center" vertical="center"/>
    </xf>
    <xf numFmtId="0" fontId="5" fillId="0" borderId="11" xfId="5" applyFont="1" applyBorder="1" applyAlignment="1">
      <alignment horizontal="center" vertical="center"/>
    </xf>
    <xf numFmtId="0" fontId="5" fillId="0" borderId="12" xfId="5" applyFont="1" applyBorder="1" applyAlignment="1">
      <alignment horizontal="center" vertical="center"/>
    </xf>
    <xf numFmtId="0" fontId="5" fillId="0" borderId="10" xfId="5" applyFont="1" applyBorder="1" applyAlignment="1">
      <alignment horizontal="center" vertical="center"/>
    </xf>
    <xf numFmtId="0" fontId="5" fillId="0" borderId="48" xfId="5" applyFont="1" applyBorder="1" applyAlignment="1">
      <alignment horizontal="center" vertical="center"/>
    </xf>
    <xf numFmtId="0" fontId="5" fillId="0" borderId="61" xfId="5" applyFont="1" applyBorder="1" applyAlignment="1">
      <alignment horizontal="center" vertical="center"/>
    </xf>
    <xf numFmtId="0" fontId="5" fillId="0" borderId="62" xfId="5" applyFont="1" applyBorder="1" applyAlignment="1">
      <alignment horizontal="center" vertical="center"/>
    </xf>
    <xf numFmtId="0" fontId="5" fillId="0" borderId="53" xfId="5" applyFont="1" applyBorder="1" applyAlignment="1">
      <alignment horizontal="center" vertical="center"/>
    </xf>
    <xf numFmtId="0" fontId="5" fillId="0" borderId="64" xfId="5" applyFont="1" applyBorder="1" applyAlignment="1">
      <alignment horizontal="center" vertical="center"/>
    </xf>
    <xf numFmtId="0" fontId="69" fillId="0" borderId="54" xfId="5" applyFont="1" applyBorder="1" applyAlignment="1">
      <alignment horizontal="center" vertical="center"/>
    </xf>
    <xf numFmtId="0" fontId="69" fillId="0" borderId="55" xfId="5" applyFont="1" applyBorder="1" applyAlignment="1">
      <alignment horizontal="center" vertical="center"/>
    </xf>
    <xf numFmtId="0" fontId="69" fillId="0" borderId="56" xfId="5" applyFont="1" applyBorder="1" applyAlignment="1">
      <alignment horizontal="center" vertical="center"/>
    </xf>
    <xf numFmtId="170" fontId="65" fillId="0" borderId="48" xfId="5" applyNumberFormat="1" applyFont="1" applyFill="1" applyBorder="1" applyAlignment="1">
      <alignment horizontal="center" vertical="center"/>
    </xf>
    <xf numFmtId="170" fontId="65" fillId="0" borderId="6" xfId="5" applyNumberFormat="1" applyFont="1" applyFill="1" applyBorder="1" applyAlignment="1">
      <alignment horizontal="center" vertical="center"/>
    </xf>
    <xf numFmtId="0" fontId="69" fillId="0" borderId="61" xfId="5" applyFont="1" applyBorder="1" applyAlignment="1">
      <alignment horizontal="center" vertical="center"/>
    </xf>
    <xf numFmtId="0" fontId="69" fillId="0" borderId="62" xfId="5" applyFont="1" applyBorder="1" applyAlignment="1">
      <alignment horizontal="center" vertical="center"/>
    </xf>
    <xf numFmtId="0" fontId="69" fillId="0" borderId="64" xfId="5" applyFont="1" applyBorder="1" applyAlignment="1">
      <alignment horizontal="center" vertical="center"/>
    </xf>
    <xf numFmtId="0" fontId="69" fillId="0" borderId="53" xfId="5" applyFont="1" applyBorder="1" applyAlignment="1">
      <alignment horizontal="center" vertical="center"/>
    </xf>
    <xf numFmtId="170" fontId="49" fillId="0" borderId="36" xfId="5" applyNumberFormat="1" applyFont="1" applyFill="1" applyBorder="1" applyAlignment="1">
      <alignment horizontal="center" vertical="center"/>
    </xf>
    <xf numFmtId="170" fontId="49" fillId="0" borderId="39" xfId="5" applyNumberFormat="1" applyFont="1" applyFill="1" applyBorder="1" applyAlignment="1">
      <alignment horizontal="center" vertical="center"/>
    </xf>
    <xf numFmtId="170" fontId="45" fillId="0" borderId="36" xfId="5" applyNumberFormat="1" applyFont="1" applyFill="1" applyBorder="1" applyAlignment="1">
      <alignment horizontal="center" vertical="center"/>
    </xf>
    <xf numFmtId="170" fontId="45" fillId="0" borderId="39" xfId="5" applyNumberFormat="1" applyFont="1" applyFill="1" applyBorder="1" applyAlignment="1">
      <alignment horizontal="center" vertical="center"/>
    </xf>
    <xf numFmtId="0" fontId="44" fillId="0" borderId="43" xfId="5" applyFont="1" applyBorder="1" applyAlignment="1">
      <alignment horizontal="center" vertical="center"/>
    </xf>
    <xf numFmtId="0" fontId="44" fillId="0" borderId="45" xfId="5" applyFont="1" applyBorder="1" applyAlignment="1">
      <alignment horizontal="center" vertical="center"/>
    </xf>
    <xf numFmtId="0" fontId="44" fillId="0" borderId="43" xfId="5" applyFont="1" applyBorder="1" applyAlignment="1">
      <alignment horizontal="center"/>
    </xf>
    <xf numFmtId="0" fontId="44" fillId="0" borderId="45" xfId="5" applyFont="1" applyBorder="1" applyAlignment="1">
      <alignment horizontal="center"/>
    </xf>
    <xf numFmtId="0" fontId="6" fillId="0" borderId="62"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2" xfId="0" applyFont="1" applyFill="1" applyBorder="1" applyAlignment="1">
      <alignment horizontal="left" vertical="center"/>
    </xf>
    <xf numFmtId="0" fontId="6" fillId="0" borderId="13" xfId="0" applyFont="1" applyBorder="1" applyAlignment="1">
      <alignment horizontal="center" vertical="center"/>
    </xf>
    <xf numFmtId="0" fontId="6" fillId="0" borderId="35" xfId="0" applyFont="1" applyBorder="1" applyAlignment="1">
      <alignment horizontal="center" vertical="center"/>
    </xf>
    <xf numFmtId="0" fontId="6" fillId="0" borderId="2" xfId="0" applyFont="1" applyBorder="1" applyAlignment="1">
      <alignment horizontal="left" vertical="center"/>
    </xf>
    <xf numFmtId="0" fontId="0" fillId="0" borderId="13" xfId="0" applyBorder="1" applyAlignment="1">
      <alignment horizontal="center" vertical="center"/>
    </xf>
    <xf numFmtId="0" fontId="0" fillId="0" borderId="35" xfId="0" applyBorder="1" applyAlignment="1">
      <alignment horizontal="center" vertical="center"/>
    </xf>
    <xf numFmtId="0" fontId="0" fillId="0" borderId="2" xfId="0" applyBorder="1" applyAlignment="1">
      <alignment horizontal="left" vertical="center"/>
    </xf>
    <xf numFmtId="0" fontId="0" fillId="0" borderId="2" xfId="0" applyBorder="1" applyAlignment="1">
      <alignment horizontal="center" vertical="center"/>
    </xf>
    <xf numFmtId="0" fontId="6" fillId="0" borderId="2" xfId="0" applyFont="1" applyBorder="1" applyAlignment="1">
      <alignment horizontal="center" vertical="center"/>
    </xf>
  </cellXfs>
  <cellStyles count="8">
    <cellStyle name="Bad 2" xfId="3"/>
    <cellStyle name="Comma 2" xfId="1"/>
    <cellStyle name="Normal" xfId="0" builtinId="0"/>
    <cellStyle name="Normal 10" xfId="7"/>
    <cellStyle name="Normal 2" xfId="2"/>
    <cellStyle name="Normal 3" xfId="5"/>
    <cellStyle name="Normal 4" xfId="4"/>
    <cellStyle name="Normal 5" xfId="6"/>
  </cellStyles>
  <dxfs count="42">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color theme="1"/>
      </font>
    </dxf>
    <dxf>
      <font>
        <color rgb="FFFF0000"/>
      </font>
    </dxf>
    <dxf>
      <font>
        <color rgb="FFFF0000"/>
      </font>
    </dxf>
    <dxf>
      <font>
        <color rgb="FFFF0000"/>
      </font>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
      <font>
        <b/>
        <i val="0"/>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DSM process open drain -1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scatterChart>
        <c:scatterStyle val="lineMarker"/>
        <c:varyColors val="0"/>
        <c:ser>
          <c:idx val="0"/>
          <c:order val="0"/>
          <c:tx>
            <c:strRef>
              <c:f>'DSM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Analyzer'!$G$13:$G$119</c:f>
              <c:numCache>
                <c:formatCode>0.00</c:formatCode>
                <c:ptCount val="10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numCache>
            </c:numRef>
          </c:xVal>
          <c:yVal>
            <c:numRef>
              <c:f>'DSM P Open-Drain-OIW Analyzer'!$H$13:$H$119</c:f>
              <c:numCache>
                <c:formatCode>0.0</c:formatCode>
                <c:ptCount val="107"/>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numCache>
            </c:numRef>
          </c:yVal>
          <c:smooth val="0"/>
          <c:extLst xmlns:c16r2="http://schemas.microsoft.com/office/drawing/2015/06/chart">
            <c:ext xmlns:c16="http://schemas.microsoft.com/office/drawing/2014/chart" uri="{C3380CC4-5D6E-409C-BE32-E72D297353CC}">
              <c16:uniqueId val="{00000001-EC7A-454F-BA07-2391D740FBCD}"/>
            </c:ext>
          </c:extLst>
        </c:ser>
        <c:ser>
          <c:idx val="1"/>
          <c:order val="1"/>
          <c:tx>
            <c:strRef>
              <c:f>'DSM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'DSM P Open-Drain-OIW Analyzer'!$G$13:$G$119</c:f>
              <c:numCache>
                <c:formatCode>0.00</c:formatCode>
                <c:ptCount val="10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numCache>
            </c:numRef>
          </c:xVal>
          <c:yVal>
            <c:numRef>
              <c:f>'DSM P Open-Drain-OIW Analyzer'!$I$13:$I$119</c:f>
              <c:numCache>
                <c:formatCode>General</c:formatCode>
                <c:ptCount val="107"/>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numCache>
            </c:numRef>
          </c:yVal>
          <c:smooth val="0"/>
          <c:extLst xmlns:c16r2="http://schemas.microsoft.com/office/drawing/2015/06/chart">
            <c:ext xmlns:c16="http://schemas.microsoft.com/office/drawing/2014/chart" uri="{C3380CC4-5D6E-409C-BE32-E72D297353CC}">
              <c16:uniqueId val="{00000003-EC7A-454F-BA07-2391D740FBCD}"/>
            </c:ext>
          </c:extLst>
        </c:ser>
        <c:dLbls>
          <c:showLegendKey val="0"/>
          <c:showVal val="0"/>
          <c:showCatName val="0"/>
          <c:showSerName val="0"/>
          <c:showPercent val="0"/>
          <c:showBubbleSize val="0"/>
        </c:dLbls>
        <c:axId val="641904360"/>
        <c:axId val="641902792"/>
      </c:scatterChart>
      <c:valAx>
        <c:axId val="6419043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2792"/>
        <c:crosses val="autoZero"/>
        <c:crossBetween val="midCat"/>
      </c:valAx>
      <c:valAx>
        <c:axId val="641902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43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DSM process open drain -</a:t>
            </a:r>
            <a:r>
              <a:rPr lang="he-IL" sz="1400" b="0" i="0" u="none" strike="noStrike" baseline="0">
                <a:effectLst/>
              </a:rPr>
              <a:t>1</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9.3161498613716823E-2"/>
          <c:y val="0.16650953984287317"/>
          <c:w val="0.85259338300200138"/>
          <c:h val="0.6341490142015076"/>
        </c:manualLayout>
      </c:layout>
      <c:scatterChart>
        <c:scatterStyle val="smoothMarker"/>
        <c:varyColors val="0"/>
        <c:ser>
          <c:idx val="0"/>
          <c:order val="0"/>
          <c:tx>
            <c:strRef>
              <c:f>'DSM P Open-Drain-OIW Analyzer'!$G$11:$G$12</c:f>
              <c:strCache>
                <c:ptCount val="2"/>
                <c:pt idx="0">
                  <c:v>OIW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'DSM P Open-Drain-OIW Analyzer'!$E$13:$E$119</c:f>
              <c:numCache>
                <c:formatCode>[$-1010409]d\ mmm\ yy;@</c:formatCode>
                <c:ptCount val="10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numCache>
            </c:numRef>
          </c:xVal>
          <c:yVal>
            <c:numRef>
              <c:f>'DSM P Open-Drain-OIW Analyzer'!$G$13:$G$119</c:f>
              <c:numCache>
                <c:formatCode>0.00</c:formatCode>
                <c:ptCount val="107"/>
                <c:pt idx="0">
                  <c:v>0</c:v>
                </c:pt>
                <c:pt idx="1">
                  <c:v>1.5526804599600534</c:v>
                </c:pt>
                <c:pt idx="2">
                  <c:v>3.936767578125</c:v>
                </c:pt>
                <c:pt idx="3">
                  <c:v>3.936767578125</c:v>
                </c:pt>
                <c:pt idx="4">
                  <c:v>3.0152112627919347</c:v>
                </c:pt>
                <c:pt idx="5">
                  <c:v>3.9308600817393096</c:v>
                </c:pt>
                <c:pt idx="6">
                  <c:v>3.8808784996573298</c:v>
                </c:pt>
                <c:pt idx="7">
                  <c:v>2.0177096289375589</c:v>
                </c:pt>
                <c:pt idx="8">
                  <c:v>4.090479275108212</c:v>
                </c:pt>
                <c:pt idx="9">
                  <c:v>4.0390441747278807</c:v>
                </c:pt>
                <c:pt idx="10">
                  <c:v>3.0382311642687352</c:v>
                </c:pt>
                <c:pt idx="11">
                  <c:v>6.8858819719300506</c:v>
                </c:pt>
                <c:pt idx="12">
                  <c:v>3.7325554685149758</c:v>
                </c:pt>
                <c:pt idx="13">
                  <c:v>5.0266787634334626</c:v>
                </c:pt>
                <c:pt idx="14">
                  <c:v>6.0055426221030457</c:v>
                </c:pt>
                <c:pt idx="15">
                  <c:v>4.7055908512944979</c:v>
                </c:pt>
                <c:pt idx="16">
                  <c:v>5.2065078122023909</c:v>
                </c:pt>
                <c:pt idx="17">
                  <c:v>5.5859355384794371</c:v>
                </c:pt>
                <c:pt idx="18">
                  <c:v>3.7168290651817291</c:v>
                </c:pt>
                <c:pt idx="19">
                  <c:v>3.9192088669579892</c:v>
                </c:pt>
                <c:pt idx="20">
                  <c:v>5.6361176426936357</c:v>
                </c:pt>
                <c:pt idx="21">
                  <c:v>6.2353255187885628</c:v>
                </c:pt>
                <c:pt idx="22">
                  <c:v>5.4934045634646385</c:v>
                </c:pt>
                <c:pt idx="23">
                  <c:v>5.0933509815173847</c:v>
                </c:pt>
                <c:pt idx="24">
                  <c:v>2.9465505535610848</c:v>
                </c:pt>
                <c:pt idx="25">
                  <c:v>2.3617775380197497</c:v>
                </c:pt>
                <c:pt idx="26">
                  <c:v>2.1797563075087965</c:v>
                </c:pt>
                <c:pt idx="27">
                  <c:v>2.090716862326695</c:v>
                </c:pt>
                <c:pt idx="28">
                  <c:v>2.8334048424019582</c:v>
                </c:pt>
                <c:pt idx="29">
                  <c:v>2.8725060742451913</c:v>
                </c:pt>
                <c:pt idx="30">
                  <c:v>3.109114529720197</c:v>
                </c:pt>
                <c:pt idx="31">
                  <c:v>3.0199531689286232</c:v>
                </c:pt>
                <c:pt idx="32">
                  <c:v>3.7678034964224532</c:v>
                </c:pt>
                <c:pt idx="33">
                  <c:v>3.0665677451114686</c:v>
                </c:pt>
                <c:pt idx="34">
                  <c:v>2.6524428251302905</c:v>
                </c:pt>
                <c:pt idx="35">
                  <c:v>2.6382727087992759</c:v>
                </c:pt>
                <c:pt idx="36">
                  <c:v>2.7514708529536924</c:v>
                </c:pt>
                <c:pt idx="37">
                  <c:v>2.7755223417965076</c:v>
                </c:pt>
                <c:pt idx="38">
                  <c:v>2.8922921959828169</c:v>
                </c:pt>
                <c:pt idx="39">
                  <c:v>3.1291412865329118</c:v>
                </c:pt>
                <c:pt idx="40">
                  <c:v>3.3078250974520214</c:v>
                </c:pt>
                <c:pt idx="41">
                  <c:v>3.0518540715177855</c:v>
                </c:pt>
                <c:pt idx="42">
                  <c:v>3.0812128573242159</c:v>
                </c:pt>
                <c:pt idx="43">
                  <c:v>2.6461242863184049</c:v>
                </c:pt>
                <c:pt idx="44">
                  <c:v>2.2672018700072334</c:v>
                </c:pt>
                <c:pt idx="45">
                  <c:v>1.8616991764865816</c:v>
                </c:pt>
                <c:pt idx="46">
                  <c:v>0.40332019049674273</c:v>
                </c:pt>
                <c:pt idx="47">
                  <c:v>0.84621885781072903</c:v>
                </c:pt>
                <c:pt idx="48">
                  <c:v>0.89709440484229064</c:v>
                </c:pt>
                <c:pt idx="49">
                  <c:v>1.1858622583353684</c:v>
                </c:pt>
                <c:pt idx="50">
                  <c:v>1.8503960828400321</c:v>
                </c:pt>
                <c:pt idx="51">
                  <c:v>1.8817055986987219</c:v>
                </c:pt>
                <c:pt idx="52">
                  <c:v>0.93692301932929289</c:v>
                </c:pt>
                <c:pt idx="53">
                  <c:v>0.83708905335515738</c:v>
                </c:pt>
                <c:pt idx="54">
                  <c:v>0.84739475340271986</c:v>
                </c:pt>
                <c:pt idx="55">
                  <c:v>0.94205845421594048</c:v>
                </c:pt>
                <c:pt idx="56">
                  <c:v>0.872802734375</c:v>
                </c:pt>
                <c:pt idx="57">
                  <c:v>1.1369410711858008</c:v>
                </c:pt>
                <c:pt idx="58">
                  <c:v>1.1002446702784963</c:v>
                </c:pt>
                <c:pt idx="59">
                  <c:v>1.1867475848024089</c:v>
                </c:pt>
                <c:pt idx="60">
                  <c:v>1.3145374022941623</c:v>
                </c:pt>
                <c:pt idx="61">
                  <c:v>1.5912464627375205</c:v>
                </c:pt>
                <c:pt idx="62">
                  <c:v>2.524594466253701</c:v>
                </c:pt>
                <c:pt idx="63">
                  <c:v>3.2121594112055996</c:v>
                </c:pt>
                <c:pt idx="64">
                  <c:v>3.4072586697940199</c:v>
                </c:pt>
                <c:pt idx="65">
                  <c:v>2.0245809732005</c:v>
                </c:pt>
                <c:pt idx="66">
                  <c:v>0</c:v>
                </c:pt>
                <c:pt idx="67">
                  <c:v>1.9800444357614551</c:v>
                </c:pt>
                <c:pt idx="68">
                  <c:v>2.1074408487313323</c:v>
                </c:pt>
                <c:pt idx="69">
                  <c:v>2.3122564625615873</c:v>
                </c:pt>
                <c:pt idx="70">
                  <c:v>2.4956685194435217</c:v>
                </c:pt>
                <c:pt idx="71">
                  <c:v>2.715576641002877</c:v>
                </c:pt>
                <c:pt idx="72">
                  <c:v>2.9883844608751438</c:v>
                </c:pt>
                <c:pt idx="73">
                  <c:v>3.3667371675061681</c:v>
                </c:pt>
                <c:pt idx="74">
                  <c:v>3.0220710631563432</c:v>
                </c:pt>
                <c:pt idx="75">
                  <c:v>3.0159998743070497</c:v>
                </c:pt>
                <c:pt idx="76">
                  <c:v>3.877020956327518</c:v>
                </c:pt>
                <c:pt idx="77">
                  <c:v>4.3518206447673338</c:v>
                </c:pt>
                <c:pt idx="78">
                  <c:v>3.7006005273821452</c:v>
                </c:pt>
                <c:pt idx="79">
                  <c:v>4.0124719162575069</c:v>
                </c:pt>
                <c:pt idx="80">
                  <c:v>4.0620609775392547</c:v>
                </c:pt>
                <c:pt idx="81">
                  <c:v>3.003430308515413</c:v>
                </c:pt>
                <c:pt idx="82">
                  <c:v>5.2696066234364274</c:v>
                </c:pt>
                <c:pt idx="83">
                  <c:v>3.6330727741846607</c:v>
                </c:pt>
                <c:pt idx="84">
                  <c:v>3.8481590598304241</c:v>
                </c:pt>
                <c:pt idx="85">
                  <c:v>3.5750234087722168</c:v>
                </c:pt>
                <c:pt idx="86">
                  <c:v>3.952424794487241</c:v>
                </c:pt>
                <c:pt idx="87">
                  <c:v>4.3647497063502669</c:v>
                </c:pt>
                <c:pt idx="88">
                  <c:v>3.5038362720774279</c:v>
                </c:pt>
                <c:pt idx="89">
                  <c:v>3.6918079261668026</c:v>
                </c:pt>
                <c:pt idx="90">
                  <c:v>3.379383189810647</c:v>
                </c:pt>
                <c:pt idx="91">
                  <c:v>3.1293669591347375</c:v>
                </c:pt>
                <c:pt idx="92">
                  <c:v>3.8913707346655428</c:v>
                </c:pt>
                <c:pt idx="93">
                  <c:v>4.4103910016516847</c:v>
                </c:pt>
                <c:pt idx="94">
                  <c:v>4.8456569143260522</c:v>
                </c:pt>
                <c:pt idx="95">
                  <c:v>3.0805804982988372</c:v>
                </c:pt>
                <c:pt idx="96">
                  <c:v>3.3522512488998473</c:v>
                </c:pt>
                <c:pt idx="97">
                  <c:v>4.0031599397253661</c:v>
                </c:pt>
                <c:pt idx="98">
                  <c:v>3.2116127285278506</c:v>
                </c:pt>
                <c:pt idx="99">
                  <c:v>3.3670611548651426</c:v>
                </c:pt>
                <c:pt idx="100">
                  <c:v>3.4962950082909732</c:v>
                </c:pt>
                <c:pt idx="101">
                  <c:v>4.0341074048644963</c:v>
                </c:pt>
                <c:pt idx="102">
                  <c:v>4.2193307440417511</c:v>
                </c:pt>
                <c:pt idx="103">
                  <c:v>4.5477053005662231</c:v>
                </c:pt>
                <c:pt idx="104">
                  <c:v>4.3225711029954255</c:v>
                </c:pt>
                <c:pt idx="105">
                  <c:v>4.1859597986977963</c:v>
                </c:pt>
                <c:pt idx="106">
                  <c:v>2.07361421878967</c:v>
                </c:pt>
              </c:numCache>
            </c:numRef>
          </c:yVal>
          <c:smooth val="1"/>
          <c:extLst xmlns:c16r2="http://schemas.microsoft.com/office/drawing/2015/06/chart">
            <c:ext xmlns:c16="http://schemas.microsoft.com/office/drawing/2014/chart" uri="{C3380CC4-5D6E-409C-BE32-E72D297353CC}">
              <c16:uniqueId val="{00000000-567B-4F15-B57A-54F4A231F011}"/>
            </c:ext>
          </c:extLst>
        </c:ser>
        <c:ser>
          <c:idx val="1"/>
          <c:order val="1"/>
          <c:tx>
            <c:strRef>
              <c:f>'DSM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'DSM P Open-Drain-OIW Analyzer'!$E$13:$E$119</c:f>
              <c:numCache>
                <c:formatCode>[$-1010409]d\ mmm\ yy;@</c:formatCode>
                <c:ptCount val="10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numCache>
            </c:numRef>
          </c:xVal>
          <c:yVal>
            <c:numRef>
              <c:f>'DSM P Open-Drain-OIW Analyzer'!$H$13:$H$119</c:f>
              <c:numCache>
                <c:formatCode>0.0</c:formatCode>
                <c:ptCount val="107"/>
                <c:pt idx="0">
                  <c:v>13</c:v>
                </c:pt>
                <c:pt idx="1">
                  <c:v>5.5</c:v>
                </c:pt>
                <c:pt idx="2">
                  <c:v>3.6</c:v>
                </c:pt>
                <c:pt idx="3">
                  <c:v>20.2</c:v>
                </c:pt>
                <c:pt idx="4">
                  <c:v>3.4</c:v>
                </c:pt>
                <c:pt idx="5">
                  <c:v>2.2000000000000002</c:v>
                </c:pt>
                <c:pt idx="6">
                  <c:v>3.1</c:v>
                </c:pt>
                <c:pt idx="7">
                  <c:v>2.5</c:v>
                </c:pt>
                <c:pt idx="8">
                  <c:v>6.5</c:v>
                </c:pt>
                <c:pt idx="9">
                  <c:v>5</c:v>
                </c:pt>
                <c:pt idx="10">
                  <c:v>5.6</c:v>
                </c:pt>
                <c:pt idx="11">
                  <c:v>3.6</c:v>
                </c:pt>
                <c:pt idx="12">
                  <c:v>19.100000000000001</c:v>
                </c:pt>
                <c:pt idx="13">
                  <c:v>15.9</c:v>
                </c:pt>
                <c:pt idx="14">
                  <c:v>13.6</c:v>
                </c:pt>
                <c:pt idx="15">
                  <c:v>18.3</c:v>
                </c:pt>
                <c:pt idx="16">
                  <c:v>21.2</c:v>
                </c:pt>
                <c:pt idx="17">
                  <c:v>15.9</c:v>
                </c:pt>
                <c:pt idx="18">
                  <c:v>12.1</c:v>
                </c:pt>
                <c:pt idx="19">
                  <c:v>13.6</c:v>
                </c:pt>
                <c:pt idx="20">
                  <c:v>13.6</c:v>
                </c:pt>
                <c:pt idx="21">
                  <c:v>15.8</c:v>
                </c:pt>
                <c:pt idx="22">
                  <c:v>9</c:v>
                </c:pt>
                <c:pt idx="23">
                  <c:v>18.7</c:v>
                </c:pt>
                <c:pt idx="24">
                  <c:v>7.3</c:v>
                </c:pt>
                <c:pt idx="25">
                  <c:v>42.2</c:v>
                </c:pt>
                <c:pt idx="26">
                  <c:v>26.6</c:v>
                </c:pt>
                <c:pt idx="27">
                  <c:v>39.5</c:v>
                </c:pt>
                <c:pt idx="28">
                  <c:v>35.4</c:v>
                </c:pt>
                <c:pt idx="29">
                  <c:v>9.5</c:v>
                </c:pt>
                <c:pt idx="30">
                  <c:v>16.899999999999999</c:v>
                </c:pt>
                <c:pt idx="31">
                  <c:v>22.3</c:v>
                </c:pt>
                <c:pt idx="32">
                  <c:v>6.4</c:v>
                </c:pt>
                <c:pt idx="33">
                  <c:v>22.4</c:v>
                </c:pt>
                <c:pt idx="34">
                  <c:v>13.9</c:v>
                </c:pt>
                <c:pt idx="35">
                  <c:v>6.7</c:v>
                </c:pt>
                <c:pt idx="36">
                  <c:v>2.2000000000000002</c:v>
                </c:pt>
                <c:pt idx="37">
                  <c:v>15.2</c:v>
                </c:pt>
                <c:pt idx="38">
                  <c:v>20.3</c:v>
                </c:pt>
                <c:pt idx="39">
                  <c:v>22.8</c:v>
                </c:pt>
                <c:pt idx="40">
                  <c:v>9.1999999999999993</c:v>
                </c:pt>
                <c:pt idx="41">
                  <c:v>14.7</c:v>
                </c:pt>
                <c:pt idx="42">
                  <c:v>31.1</c:v>
                </c:pt>
                <c:pt idx="43">
                  <c:v>12.4</c:v>
                </c:pt>
                <c:pt idx="44">
                  <c:v>23.3</c:v>
                </c:pt>
                <c:pt idx="45">
                  <c:v>25.4</c:v>
                </c:pt>
                <c:pt idx="46">
                  <c:v>34.6</c:v>
                </c:pt>
                <c:pt idx="47">
                  <c:v>36</c:v>
                </c:pt>
                <c:pt idx="48">
                  <c:v>23.9</c:v>
                </c:pt>
                <c:pt idx="49">
                  <c:v>12.3</c:v>
                </c:pt>
                <c:pt idx="50">
                  <c:v>20.8</c:v>
                </c:pt>
                <c:pt idx="51">
                  <c:v>9.9</c:v>
                </c:pt>
                <c:pt idx="52">
                  <c:v>21.3</c:v>
                </c:pt>
                <c:pt idx="53">
                  <c:v>8.1999999999999993</c:v>
                </c:pt>
                <c:pt idx="54">
                  <c:v>28.7</c:v>
                </c:pt>
                <c:pt idx="55">
                  <c:v>3.5</c:v>
                </c:pt>
                <c:pt idx="56">
                  <c:v>3.8</c:v>
                </c:pt>
                <c:pt idx="57">
                  <c:v>2</c:v>
                </c:pt>
                <c:pt idx="58">
                  <c:v>3.2</c:v>
                </c:pt>
                <c:pt idx="59">
                  <c:v>5.0999999999999996</c:v>
                </c:pt>
                <c:pt idx="60">
                  <c:v>6.3</c:v>
                </c:pt>
                <c:pt idx="61">
                  <c:v>2.2999999999999998</c:v>
                </c:pt>
                <c:pt idx="62">
                  <c:v>2.6</c:v>
                </c:pt>
                <c:pt idx="63">
                  <c:v>12.7</c:v>
                </c:pt>
                <c:pt idx="64">
                  <c:v>2.4</c:v>
                </c:pt>
                <c:pt idx="65">
                  <c:v>2.6</c:v>
                </c:pt>
                <c:pt idx="66">
                  <c:v>1.9</c:v>
                </c:pt>
                <c:pt idx="67">
                  <c:v>5</c:v>
                </c:pt>
                <c:pt idx="68">
                  <c:v>4.3</c:v>
                </c:pt>
                <c:pt idx="69">
                  <c:v>13.6</c:v>
                </c:pt>
                <c:pt idx="70">
                  <c:v>4.5</c:v>
                </c:pt>
                <c:pt idx="71">
                  <c:v>2</c:v>
                </c:pt>
                <c:pt idx="72">
                  <c:v>2.1</c:v>
                </c:pt>
                <c:pt idx="73">
                  <c:v>2.2999999999999998</c:v>
                </c:pt>
                <c:pt idx="74">
                  <c:v>1.7</c:v>
                </c:pt>
                <c:pt idx="75">
                  <c:v>2.5</c:v>
                </c:pt>
                <c:pt idx="76">
                  <c:v>1.9</c:v>
                </c:pt>
                <c:pt idx="77">
                  <c:v>1.2</c:v>
                </c:pt>
                <c:pt idx="78">
                  <c:v>5.4</c:v>
                </c:pt>
                <c:pt idx="79">
                  <c:v>3.3</c:v>
                </c:pt>
                <c:pt idx="80">
                  <c:v>1.9</c:v>
                </c:pt>
                <c:pt idx="81">
                  <c:v>4.4000000000000004</c:v>
                </c:pt>
                <c:pt idx="82">
                  <c:v>4.5999999999999996</c:v>
                </c:pt>
                <c:pt idx="83">
                  <c:v>7.2</c:v>
                </c:pt>
                <c:pt idx="84">
                  <c:v>2.5</c:v>
                </c:pt>
                <c:pt idx="85">
                  <c:v>4.5999999999999996</c:v>
                </c:pt>
                <c:pt idx="86">
                  <c:v>4.8</c:v>
                </c:pt>
                <c:pt idx="87">
                  <c:v>3.5</c:v>
                </c:pt>
                <c:pt idx="88">
                  <c:v>4.0999999999999996</c:v>
                </c:pt>
                <c:pt idx="89">
                  <c:v>4.5999999999999996</c:v>
                </c:pt>
                <c:pt idx="90">
                  <c:v>7.5</c:v>
                </c:pt>
                <c:pt idx="91">
                  <c:v>12</c:v>
                </c:pt>
                <c:pt idx="92">
                  <c:v>9.6</c:v>
                </c:pt>
                <c:pt idx="93">
                  <c:v>7.4</c:v>
                </c:pt>
                <c:pt idx="94">
                  <c:v>4.5</c:v>
                </c:pt>
                <c:pt idx="95">
                  <c:v>4.0999999999999996</c:v>
                </c:pt>
                <c:pt idx="96">
                  <c:v>3.2</c:v>
                </c:pt>
                <c:pt idx="97">
                  <c:v>0.8</c:v>
                </c:pt>
                <c:pt idx="98">
                  <c:v>2.5</c:v>
                </c:pt>
                <c:pt idx="99">
                  <c:v>4.3</c:v>
                </c:pt>
                <c:pt idx="100">
                  <c:v>6.4</c:v>
                </c:pt>
                <c:pt idx="101">
                  <c:v>0.1</c:v>
                </c:pt>
                <c:pt idx="102">
                  <c:v>2.2999999999999998</c:v>
                </c:pt>
                <c:pt idx="103">
                  <c:v>2.7</c:v>
                </c:pt>
                <c:pt idx="104">
                  <c:v>1.3</c:v>
                </c:pt>
                <c:pt idx="105">
                  <c:v>2.2999999999999998</c:v>
                </c:pt>
                <c:pt idx="106">
                  <c:v>4.0999999999999996</c:v>
                </c:pt>
              </c:numCache>
            </c:numRef>
          </c:yVal>
          <c:smooth val="1"/>
          <c:extLst xmlns:c16r2="http://schemas.microsoft.com/office/drawing/2015/06/chart">
            <c:ext xmlns:c16="http://schemas.microsoft.com/office/drawing/2014/chart" uri="{C3380CC4-5D6E-409C-BE32-E72D297353CC}">
              <c16:uniqueId val="{00000000-74FE-4116-B44B-4CDF6FD082E2}"/>
            </c:ext>
          </c:extLst>
        </c:ser>
        <c:ser>
          <c:idx val="2"/>
          <c:order val="2"/>
          <c:tx>
            <c:strRef>
              <c:f>'DSM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'DSM P Open-Drain-OIW Analyzer'!$E$13:$E$119</c:f>
              <c:numCache>
                <c:formatCode>[$-1010409]d\ mmm\ yy;@</c:formatCode>
                <c:ptCount val="107"/>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43825</c:v>
                </c:pt>
                <c:pt idx="27">
                  <c:v>43825</c:v>
                </c:pt>
                <c:pt idx="28">
                  <c:v>43826</c:v>
                </c:pt>
                <c:pt idx="29">
                  <c:v>43826</c:v>
                </c:pt>
                <c:pt idx="30">
                  <c:v>43826</c:v>
                </c:pt>
                <c:pt idx="31">
                  <c:v>43827</c:v>
                </c:pt>
                <c:pt idx="32">
                  <c:v>43827</c:v>
                </c:pt>
                <c:pt idx="33">
                  <c:v>43827</c:v>
                </c:pt>
                <c:pt idx="34">
                  <c:v>43828</c:v>
                </c:pt>
                <c:pt idx="35">
                  <c:v>43828</c:v>
                </c:pt>
                <c:pt idx="36">
                  <c:v>43828</c:v>
                </c:pt>
                <c:pt idx="37">
                  <c:v>43829</c:v>
                </c:pt>
                <c:pt idx="38">
                  <c:v>43830</c:v>
                </c:pt>
                <c:pt idx="39" formatCode="d\-mmm\-yy">
                  <c:v>43831</c:v>
                </c:pt>
                <c:pt idx="40" formatCode="d\-mmm\-yy">
                  <c:v>43831</c:v>
                </c:pt>
                <c:pt idx="41" formatCode="d\-mmm\-yy">
                  <c:v>43832</c:v>
                </c:pt>
                <c:pt idx="42" formatCode="d\-mmm\-yy">
                  <c:v>43832</c:v>
                </c:pt>
                <c:pt idx="43" formatCode="d\-mmm\-yy">
                  <c:v>43833</c:v>
                </c:pt>
                <c:pt idx="44" formatCode="d\-mmm\-yy">
                  <c:v>43834</c:v>
                </c:pt>
                <c:pt idx="45" formatCode="d\-mmm\-yy">
                  <c:v>43834</c:v>
                </c:pt>
                <c:pt idx="46" formatCode="d\-mmm\-yy">
                  <c:v>43835</c:v>
                </c:pt>
                <c:pt idx="47" formatCode="d\-mmm\-yy">
                  <c:v>43835</c:v>
                </c:pt>
                <c:pt idx="48" formatCode="d\-mmm\-yy">
                  <c:v>43836</c:v>
                </c:pt>
                <c:pt idx="49" formatCode="d\-mmm\-yy">
                  <c:v>43837</c:v>
                </c:pt>
                <c:pt idx="50" formatCode="d\-mmm\-yy">
                  <c:v>43838</c:v>
                </c:pt>
                <c:pt idx="51" formatCode="d\-mmm\-yy">
                  <c:v>43838</c:v>
                </c:pt>
                <c:pt idx="52" formatCode="d\-mmm\-yy">
                  <c:v>43839</c:v>
                </c:pt>
                <c:pt idx="53" formatCode="d\-mmm\-yy">
                  <c:v>43839</c:v>
                </c:pt>
                <c:pt idx="54" formatCode="d\-mmm\-yy">
                  <c:v>43840</c:v>
                </c:pt>
                <c:pt idx="55" formatCode="d\-mmm\-yy">
                  <c:v>43841</c:v>
                </c:pt>
                <c:pt idx="56" formatCode="d\-mmm\-yy">
                  <c:v>43842</c:v>
                </c:pt>
                <c:pt idx="57" formatCode="d\-mmm\-yy">
                  <c:v>43843</c:v>
                </c:pt>
                <c:pt idx="58" formatCode="d\-mmm\-yy">
                  <c:v>43844</c:v>
                </c:pt>
                <c:pt idx="59" formatCode="d\-mmm\-yy">
                  <c:v>43845</c:v>
                </c:pt>
                <c:pt idx="60" formatCode="d\-mmm\-yy">
                  <c:v>43846</c:v>
                </c:pt>
                <c:pt idx="61" formatCode="d\-mmm\-yy">
                  <c:v>43847</c:v>
                </c:pt>
                <c:pt idx="62" formatCode="d\-mmm\-yy">
                  <c:v>43847</c:v>
                </c:pt>
                <c:pt idx="63" formatCode="d\-mmm\-yy">
                  <c:v>43848</c:v>
                </c:pt>
                <c:pt idx="64" formatCode="d\-mmm\-yy">
                  <c:v>43849</c:v>
                </c:pt>
                <c:pt idx="65" formatCode="d\-mmm\-yy">
                  <c:v>43850</c:v>
                </c:pt>
                <c:pt idx="66" formatCode="d\-mmm\-yy">
                  <c:v>43851</c:v>
                </c:pt>
                <c:pt idx="67" formatCode="d\-mmm\-yy">
                  <c:v>43852</c:v>
                </c:pt>
                <c:pt idx="68" formatCode="d\-mmm\-yy">
                  <c:v>43853</c:v>
                </c:pt>
                <c:pt idx="69" formatCode="d\-mmm\-yy">
                  <c:v>43854</c:v>
                </c:pt>
                <c:pt idx="70" formatCode="d\-mmm\-yy">
                  <c:v>43855</c:v>
                </c:pt>
                <c:pt idx="71" formatCode="d\-mmm\-yy">
                  <c:v>43856</c:v>
                </c:pt>
                <c:pt idx="72" formatCode="d\-mmm\-yy">
                  <c:v>43857</c:v>
                </c:pt>
                <c:pt idx="73" formatCode="d\-mmm\-yy">
                  <c:v>43858</c:v>
                </c:pt>
                <c:pt idx="74" formatCode="d\-mmm\-yy">
                  <c:v>43859</c:v>
                </c:pt>
                <c:pt idx="75" formatCode="d\-mmm\-yy">
                  <c:v>43860</c:v>
                </c:pt>
                <c:pt idx="76" formatCode="d\-mmm\-yy">
                  <c:v>43861</c:v>
                </c:pt>
                <c:pt idx="77" formatCode="d\-mmm\-yy">
                  <c:v>43862</c:v>
                </c:pt>
                <c:pt idx="78" formatCode="d\-mmm\-yy">
                  <c:v>43863</c:v>
                </c:pt>
                <c:pt idx="79" formatCode="d\-mmm\-yy">
                  <c:v>43864</c:v>
                </c:pt>
                <c:pt idx="80" formatCode="d\-mmm\-yy">
                  <c:v>43865</c:v>
                </c:pt>
                <c:pt idx="81" formatCode="d\-mmm\-yy">
                  <c:v>43866</c:v>
                </c:pt>
                <c:pt idx="82" formatCode="d\-mmm\-yy">
                  <c:v>43867</c:v>
                </c:pt>
                <c:pt idx="83" formatCode="d\-mmm\-yy">
                  <c:v>43868</c:v>
                </c:pt>
                <c:pt idx="84" formatCode="d\-mmm\-yy">
                  <c:v>43869</c:v>
                </c:pt>
                <c:pt idx="85" formatCode="d\-mmm\-yy">
                  <c:v>43870</c:v>
                </c:pt>
                <c:pt idx="86" formatCode="d\-mmm\-yy">
                  <c:v>43871</c:v>
                </c:pt>
                <c:pt idx="87" formatCode="d\-mmm\-yy">
                  <c:v>43872</c:v>
                </c:pt>
                <c:pt idx="88" formatCode="d\-mmm\-yy">
                  <c:v>43873</c:v>
                </c:pt>
                <c:pt idx="89" formatCode="d\-mmm\-yy">
                  <c:v>43874</c:v>
                </c:pt>
                <c:pt idx="90" formatCode="d\-mmm\-yy">
                  <c:v>43875</c:v>
                </c:pt>
                <c:pt idx="91" formatCode="d\-mmm\-yy">
                  <c:v>43876</c:v>
                </c:pt>
                <c:pt idx="92" formatCode="d\-mmm\-yy">
                  <c:v>43877</c:v>
                </c:pt>
                <c:pt idx="93" formatCode="d\-mmm\-yy">
                  <c:v>43878</c:v>
                </c:pt>
                <c:pt idx="94" formatCode="d\-mmm\-yy">
                  <c:v>43879</c:v>
                </c:pt>
                <c:pt idx="95" formatCode="d\-mmm\-yy">
                  <c:v>43880</c:v>
                </c:pt>
                <c:pt idx="96" formatCode="d\-mmm\-yy">
                  <c:v>43881</c:v>
                </c:pt>
                <c:pt idx="97" formatCode="d\-mmm\-yy">
                  <c:v>43882</c:v>
                </c:pt>
                <c:pt idx="98" formatCode="d\-mmm\-yy">
                  <c:v>43883</c:v>
                </c:pt>
                <c:pt idx="99" formatCode="d\-mmm\-yy">
                  <c:v>43884</c:v>
                </c:pt>
                <c:pt idx="100" formatCode="d\-mmm\-yy">
                  <c:v>43885</c:v>
                </c:pt>
                <c:pt idx="101" formatCode="d\-mmm\-yy">
                  <c:v>43886</c:v>
                </c:pt>
                <c:pt idx="102" formatCode="d\-mmm\-yy">
                  <c:v>43887</c:v>
                </c:pt>
                <c:pt idx="103" formatCode="d\-mmm\-yy">
                  <c:v>43888</c:v>
                </c:pt>
                <c:pt idx="104" formatCode="d\-mmm\-yy">
                  <c:v>43889</c:v>
                </c:pt>
                <c:pt idx="105" formatCode="d\-mmm\-yy">
                  <c:v>43890</c:v>
                </c:pt>
                <c:pt idx="106" formatCode="d\-mmm\-yy">
                  <c:v>43890</c:v>
                </c:pt>
              </c:numCache>
            </c:numRef>
          </c:xVal>
          <c:yVal>
            <c:numRef>
              <c:f>'DSM P Open-Drain-OIW Analyzer'!$I$13:$I$119</c:f>
              <c:numCache>
                <c:formatCode>General</c:formatCode>
                <c:ptCount val="107"/>
                <c:pt idx="0">
                  <c:v>12</c:v>
                </c:pt>
                <c:pt idx="1">
                  <c:v>5.3</c:v>
                </c:pt>
                <c:pt idx="2">
                  <c:v>3.1</c:v>
                </c:pt>
                <c:pt idx="3">
                  <c:v>3.1</c:v>
                </c:pt>
                <c:pt idx="4">
                  <c:v>1.6</c:v>
                </c:pt>
                <c:pt idx="5">
                  <c:v>1.9</c:v>
                </c:pt>
                <c:pt idx="6">
                  <c:v>2.7</c:v>
                </c:pt>
                <c:pt idx="7">
                  <c:v>2.2999999999999998</c:v>
                </c:pt>
                <c:pt idx="8">
                  <c:v>5.0999999999999996</c:v>
                </c:pt>
                <c:pt idx="9">
                  <c:v>4.7</c:v>
                </c:pt>
                <c:pt idx="10">
                  <c:v>5.2</c:v>
                </c:pt>
                <c:pt idx="11">
                  <c:v>3.4</c:v>
                </c:pt>
                <c:pt idx="12">
                  <c:v>9.6</c:v>
                </c:pt>
                <c:pt idx="13">
                  <c:v>13.9</c:v>
                </c:pt>
                <c:pt idx="14">
                  <c:v>13.2</c:v>
                </c:pt>
                <c:pt idx="15">
                  <c:v>13</c:v>
                </c:pt>
                <c:pt idx="16">
                  <c:v>14.4</c:v>
                </c:pt>
                <c:pt idx="17">
                  <c:v>12.3</c:v>
                </c:pt>
                <c:pt idx="18">
                  <c:v>11.2</c:v>
                </c:pt>
                <c:pt idx="19">
                  <c:v>11</c:v>
                </c:pt>
                <c:pt idx="20">
                  <c:v>11.3</c:v>
                </c:pt>
                <c:pt idx="21">
                  <c:v>12.5</c:v>
                </c:pt>
                <c:pt idx="22">
                  <c:v>8.6</c:v>
                </c:pt>
                <c:pt idx="23">
                  <c:v>15.1</c:v>
                </c:pt>
                <c:pt idx="24">
                  <c:v>8.9</c:v>
                </c:pt>
                <c:pt idx="25">
                  <c:v>41.5</c:v>
                </c:pt>
                <c:pt idx="26">
                  <c:v>23.7</c:v>
                </c:pt>
                <c:pt idx="27">
                  <c:v>38.9</c:v>
                </c:pt>
                <c:pt idx="28">
                  <c:v>33.5</c:v>
                </c:pt>
                <c:pt idx="29">
                  <c:v>3.7</c:v>
                </c:pt>
                <c:pt idx="30">
                  <c:v>14.7</c:v>
                </c:pt>
                <c:pt idx="31">
                  <c:v>21</c:v>
                </c:pt>
                <c:pt idx="32">
                  <c:v>5.0999999999999996</c:v>
                </c:pt>
                <c:pt idx="33">
                  <c:v>18.8</c:v>
                </c:pt>
                <c:pt idx="34">
                  <c:v>11.1</c:v>
                </c:pt>
                <c:pt idx="35">
                  <c:v>5.7</c:v>
                </c:pt>
                <c:pt idx="36">
                  <c:v>2.1</c:v>
                </c:pt>
                <c:pt idx="37">
                  <c:v>13.2</c:v>
                </c:pt>
                <c:pt idx="38">
                  <c:v>18.399999999999999</c:v>
                </c:pt>
                <c:pt idx="39">
                  <c:v>19.2</c:v>
                </c:pt>
                <c:pt idx="40">
                  <c:v>9.6999999999999993</c:v>
                </c:pt>
                <c:pt idx="41">
                  <c:v>13.3</c:v>
                </c:pt>
                <c:pt idx="42">
                  <c:v>29</c:v>
                </c:pt>
                <c:pt idx="43">
                  <c:v>15.1</c:v>
                </c:pt>
                <c:pt idx="44">
                  <c:v>22.9</c:v>
                </c:pt>
                <c:pt idx="45">
                  <c:v>25.6</c:v>
                </c:pt>
                <c:pt idx="46">
                  <c:v>34.200000000000003</c:v>
                </c:pt>
                <c:pt idx="47">
                  <c:v>35</c:v>
                </c:pt>
                <c:pt idx="48">
                  <c:v>21.7</c:v>
                </c:pt>
                <c:pt idx="49">
                  <c:v>19.2</c:v>
                </c:pt>
                <c:pt idx="50">
                  <c:v>30.3</c:v>
                </c:pt>
                <c:pt idx="51">
                  <c:v>9</c:v>
                </c:pt>
                <c:pt idx="52">
                  <c:v>28.7</c:v>
                </c:pt>
                <c:pt idx="53">
                  <c:v>7.7</c:v>
                </c:pt>
                <c:pt idx="54">
                  <c:v>22.3</c:v>
                </c:pt>
                <c:pt idx="55">
                  <c:v>3.1</c:v>
                </c:pt>
                <c:pt idx="56">
                  <c:v>3.4</c:v>
                </c:pt>
                <c:pt idx="57">
                  <c:v>1.4</c:v>
                </c:pt>
                <c:pt idx="58">
                  <c:v>3.8</c:v>
                </c:pt>
                <c:pt idx="59">
                  <c:v>3.9</c:v>
                </c:pt>
                <c:pt idx="60">
                  <c:v>4.8</c:v>
                </c:pt>
                <c:pt idx="61">
                  <c:v>2.1</c:v>
                </c:pt>
                <c:pt idx="62">
                  <c:v>2.1</c:v>
                </c:pt>
                <c:pt idx="63">
                  <c:v>10</c:v>
                </c:pt>
                <c:pt idx="64">
                  <c:v>2</c:v>
                </c:pt>
                <c:pt idx="65">
                  <c:v>2.4</c:v>
                </c:pt>
                <c:pt idx="66">
                  <c:v>1.6</c:v>
                </c:pt>
                <c:pt idx="67">
                  <c:v>4.8</c:v>
                </c:pt>
                <c:pt idx="68">
                  <c:v>4</c:v>
                </c:pt>
                <c:pt idx="69">
                  <c:v>10.8</c:v>
                </c:pt>
                <c:pt idx="70">
                  <c:v>4.4000000000000004</c:v>
                </c:pt>
                <c:pt idx="71">
                  <c:v>2</c:v>
                </c:pt>
                <c:pt idx="72">
                  <c:v>0.3</c:v>
                </c:pt>
                <c:pt idx="73">
                  <c:v>2</c:v>
                </c:pt>
                <c:pt idx="74">
                  <c:v>1.7</c:v>
                </c:pt>
                <c:pt idx="75">
                  <c:v>1.9</c:v>
                </c:pt>
                <c:pt idx="76">
                  <c:v>1.6</c:v>
                </c:pt>
                <c:pt idx="77">
                  <c:v>1.2</c:v>
                </c:pt>
                <c:pt idx="78">
                  <c:v>1.9</c:v>
                </c:pt>
                <c:pt idx="79">
                  <c:v>2.7</c:v>
                </c:pt>
                <c:pt idx="80">
                  <c:v>1.7</c:v>
                </c:pt>
                <c:pt idx="81">
                  <c:v>2.2000000000000002</c:v>
                </c:pt>
                <c:pt idx="82">
                  <c:v>3.1</c:v>
                </c:pt>
                <c:pt idx="83">
                  <c:v>1.6</c:v>
                </c:pt>
                <c:pt idx="84">
                  <c:v>2.1</c:v>
                </c:pt>
                <c:pt idx="85">
                  <c:v>4.2</c:v>
                </c:pt>
                <c:pt idx="86">
                  <c:v>4.2</c:v>
                </c:pt>
                <c:pt idx="87">
                  <c:v>3.1</c:v>
                </c:pt>
                <c:pt idx="88">
                  <c:v>3.2</c:v>
                </c:pt>
                <c:pt idx="89">
                  <c:v>3.9</c:v>
                </c:pt>
                <c:pt idx="90">
                  <c:v>5.6</c:v>
                </c:pt>
                <c:pt idx="91">
                  <c:v>10.6</c:v>
                </c:pt>
                <c:pt idx="92">
                  <c:v>9</c:v>
                </c:pt>
                <c:pt idx="93">
                  <c:v>6.7</c:v>
                </c:pt>
                <c:pt idx="94">
                  <c:v>3.1</c:v>
                </c:pt>
                <c:pt idx="95">
                  <c:v>3.3</c:v>
                </c:pt>
                <c:pt idx="96">
                  <c:v>2.6</c:v>
                </c:pt>
                <c:pt idx="97">
                  <c:v>0.8</c:v>
                </c:pt>
                <c:pt idx="98">
                  <c:v>3.6</c:v>
                </c:pt>
                <c:pt idx="99">
                  <c:v>3.7</c:v>
                </c:pt>
                <c:pt idx="100">
                  <c:v>5.0999999999999996</c:v>
                </c:pt>
                <c:pt idx="101">
                  <c:v>1.3</c:v>
                </c:pt>
                <c:pt idx="102">
                  <c:v>2</c:v>
                </c:pt>
                <c:pt idx="103">
                  <c:v>2.4</c:v>
                </c:pt>
                <c:pt idx="104">
                  <c:v>0.5</c:v>
                </c:pt>
                <c:pt idx="105">
                  <c:v>1.2</c:v>
                </c:pt>
                <c:pt idx="106">
                  <c:v>2.7</c:v>
                </c:pt>
              </c:numCache>
            </c:numRef>
          </c:yVal>
          <c:smooth val="1"/>
          <c:extLst xmlns:c16r2="http://schemas.microsoft.com/office/drawing/2015/06/chart">
            <c:ext xmlns:c16="http://schemas.microsoft.com/office/drawing/2014/chart" uri="{C3380CC4-5D6E-409C-BE32-E72D297353CC}">
              <c16:uniqueId val="{00000001-74FE-4116-B44B-4CDF6FD082E2}"/>
            </c:ext>
          </c:extLst>
        </c:ser>
        <c:dLbls>
          <c:showLegendKey val="0"/>
          <c:showVal val="0"/>
          <c:showCatName val="0"/>
          <c:showSerName val="0"/>
          <c:showPercent val="0"/>
          <c:showBubbleSize val="0"/>
        </c:dLbls>
        <c:axId val="641901616"/>
        <c:axId val="641903184"/>
      </c:scatterChart>
      <c:valAx>
        <c:axId val="641901616"/>
        <c:scaling>
          <c:orientation val="minMax"/>
          <c:max val="43890"/>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6859890324567571"/>
              <c:y val="0.9084026617884886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1010409]d\ mmm\ 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3184"/>
        <c:crosses val="autoZero"/>
        <c:crossBetween val="midCat"/>
        <c:majorUnit val="5"/>
      </c:valAx>
      <c:valAx>
        <c:axId val="641903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1616"/>
        <c:crosses val="autoZero"/>
        <c:crossBetween val="midCat"/>
      </c:valAx>
      <c:spPr>
        <a:noFill/>
        <a:ln>
          <a:noFill/>
        </a:ln>
        <a:effectLst/>
      </c:spPr>
    </c:plotArea>
    <c:legend>
      <c:legendPos val="r"/>
      <c:layout>
        <c:manualLayout>
          <c:xMode val="edge"/>
          <c:yMode val="edge"/>
          <c:x val="0.82503964587613943"/>
          <c:y val="4.0885848864851498E-2"/>
          <c:w val="0.13768333379176334"/>
          <c:h val="0.2278711160950354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t>Verification test - OIW LSM process open drain -</a:t>
            </a:r>
            <a:r>
              <a:rPr lang="he-IL" sz="1400" b="0" i="0" u="none" strike="noStrike" baseline="0"/>
              <a:t>3</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0.11998452171274879"/>
          <c:y val="0.13890950930073068"/>
          <c:w val="0.83097583152647336"/>
          <c:h val="0.6291182724332437"/>
        </c:manualLayout>
      </c:layout>
      <c:scatterChart>
        <c:scatterStyle val="lineMarker"/>
        <c:varyColors val="0"/>
        <c:ser>
          <c:idx val="0"/>
          <c:order val="0"/>
          <c:tx>
            <c:strRef>
              <c:f>'LSM P Open-Drain-OIW Analyzer'!$H$11:$H$12</c:f>
              <c:strCache>
                <c:ptCount val="2"/>
                <c:pt idx="0">
                  <c:v>LPP Lab</c:v>
                </c:pt>
                <c:pt idx="1">
                  <c:v>TOG </c:v>
                </c:pt>
              </c:strCache>
            </c:strRef>
          </c:tx>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0786876640419947"/>
                  <c:y val="-4.48250218722659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Analyzer'!$G$13:$G$116</c:f>
              <c:numCache>
                <c:formatCode>0.00</c:formatCode>
                <c:ptCount val="104"/>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numCache>
            </c:numRef>
          </c:xVal>
          <c:yVal>
            <c:numRef>
              <c:f>'LSM P Open-Drain-OIW Analyzer'!$H$13:$H$116</c:f>
              <c:numCache>
                <c:formatCode>0.0</c:formatCode>
                <c:ptCount val="104"/>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numCache>
            </c:numRef>
          </c:yVal>
          <c:smooth val="0"/>
          <c:extLst xmlns:c16r2="http://schemas.microsoft.com/office/drawing/2015/06/chart">
            <c:ext xmlns:c16="http://schemas.microsoft.com/office/drawing/2014/chart" uri="{C3380CC4-5D6E-409C-BE32-E72D297353CC}">
              <c16:uniqueId val="{00000001-F341-414A-8187-29D92A7A1A12}"/>
            </c:ext>
          </c:extLst>
        </c:ser>
        <c:ser>
          <c:idx val="1"/>
          <c:order val="1"/>
          <c:tx>
            <c:strRef>
              <c:f>'LSM P Open-Drain-OIW Analyzer'!$I$11:$I$12</c:f>
              <c:strCache>
                <c:ptCount val="2"/>
                <c:pt idx="0">
                  <c:v>LPP Lab</c:v>
                </c:pt>
                <c:pt idx="1">
                  <c:v>TPH </c:v>
                </c:pt>
              </c:strCache>
            </c:strRef>
          </c:tx>
          <c:spPr>
            <a:ln w="28575"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0.12453543307086615"/>
                  <c:y val="5.05165500145815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trendlineLbl>
          </c:trendline>
          <c:xVal>
            <c:numRef>
              <c:f>'LSM P Open-Drain-OIW Analyzer'!$G$13:$G$116</c:f>
              <c:numCache>
                <c:formatCode>0.00</c:formatCode>
                <c:ptCount val="104"/>
                <c:pt idx="0">
                  <c:v>9.9937036219570376E-3</c:v>
                </c:pt>
                <c:pt idx="1">
                  <c:v>0.63075381419104004</c:v>
                </c:pt>
                <c:pt idx="2">
                  <c:v>5.938720703125</c:v>
                </c:pt>
                <c:pt idx="3">
                  <c:v>5.938720703125</c:v>
                </c:pt>
                <c:pt idx="4">
                  <c:v>5.6918907880576119</c:v>
                </c:pt>
                <c:pt idx="5">
                  <c:v>5.9041647734120488</c:v>
                </c:pt>
                <c:pt idx="6">
                  <c:v>6.5007378824262156</c:v>
                </c:pt>
                <c:pt idx="7">
                  <c:v>3.5559312916464276</c:v>
                </c:pt>
                <c:pt idx="8">
                  <c:v>9.6398711216429049</c:v>
                </c:pt>
                <c:pt idx="9">
                  <c:v>10.517359483417952</c:v>
                </c:pt>
                <c:pt idx="10">
                  <c:v>8.9849844995058241</c:v>
                </c:pt>
                <c:pt idx="11">
                  <c:v>10.052882530053871</c:v>
                </c:pt>
                <c:pt idx="12">
                  <c:v>6.6315031396742494</c:v>
                </c:pt>
                <c:pt idx="13">
                  <c:v>6.6805972792725594</c:v>
                </c:pt>
                <c:pt idx="14">
                  <c:v>7.4469700187651648</c:v>
                </c:pt>
                <c:pt idx="15">
                  <c:v>7.2549605020321906</c:v>
                </c:pt>
                <c:pt idx="16">
                  <c:v>7.6405864122530653</c:v>
                </c:pt>
                <c:pt idx="17">
                  <c:v>8.2269291753052833</c:v>
                </c:pt>
                <c:pt idx="18">
                  <c:v>8.802810471918848</c:v>
                </c:pt>
                <c:pt idx="19">
                  <c:v>9.2566371327266097</c:v>
                </c:pt>
                <c:pt idx="20">
                  <c:v>9.1723714272698587</c:v>
                </c:pt>
                <c:pt idx="21">
                  <c:v>9.527618605436551</c:v>
                </c:pt>
                <c:pt idx="22">
                  <c:v>9.8620215707665508</c:v>
                </c:pt>
                <c:pt idx="23">
                  <c:v>9.81913244124088</c:v>
                </c:pt>
                <c:pt idx="24">
                  <c:v>8.2413506989574259</c:v>
                </c:pt>
                <c:pt idx="25">
                  <c:v>6.7135738835463092</c:v>
                </c:pt>
                <c:pt idx="26">
                  <c:v>6.1685399046788616</c:v>
                </c:pt>
                <c:pt idx="27">
                  <c:v>6.0488195262538893</c:v>
                </c:pt>
                <c:pt idx="28">
                  <c:v>6.2587264704828458</c:v>
                </c:pt>
                <c:pt idx="29">
                  <c:v>6.3223060744090214</c:v>
                </c:pt>
                <c:pt idx="30">
                  <c:v>5.0192792186927466</c:v>
                </c:pt>
                <c:pt idx="31">
                  <c:v>5.0102143618278205</c:v>
                </c:pt>
                <c:pt idx="32">
                  <c:v>5.0228158732772705</c:v>
                </c:pt>
                <c:pt idx="33">
                  <c:v>5.0477131712767811</c:v>
                </c:pt>
                <c:pt idx="34">
                  <c:v>5.3310339794390735</c:v>
                </c:pt>
                <c:pt idx="35">
                  <c:v>5.4825662703563767</c:v>
                </c:pt>
                <c:pt idx="36">
                  <c:v>5.5561533275370794</c:v>
                </c:pt>
                <c:pt idx="37">
                  <c:v>5.4828451419145701</c:v>
                </c:pt>
                <c:pt idx="38">
                  <c:v>5.3732240785223739</c:v>
                </c:pt>
                <c:pt idx="39">
                  <c:v>5.1791737155160966</c:v>
                </c:pt>
                <c:pt idx="40">
                  <c:v>4.5946693165848655</c:v>
                </c:pt>
                <c:pt idx="41">
                  <c:v>4.8581166089926331</c:v>
                </c:pt>
                <c:pt idx="42">
                  <c:v>3.3239908745098443</c:v>
                </c:pt>
                <c:pt idx="43">
                  <c:v>0.82990781683474779</c:v>
                </c:pt>
                <c:pt idx="44">
                  <c:v>1.4777776116194825</c:v>
                </c:pt>
                <c:pt idx="45">
                  <c:v>2.130906316658689</c:v>
                </c:pt>
                <c:pt idx="46">
                  <c:v>3.3788628885522485</c:v>
                </c:pt>
                <c:pt idx="47">
                  <c:v>3.6997685870155692</c:v>
                </c:pt>
                <c:pt idx="48">
                  <c:v>6.2454144702189502</c:v>
                </c:pt>
                <c:pt idx="49">
                  <c:v>3.5818176690178611</c:v>
                </c:pt>
                <c:pt idx="50">
                  <c:v>2.3928374394567475</c:v>
                </c:pt>
                <c:pt idx="51">
                  <c:v>2.0184347460356853</c:v>
                </c:pt>
                <c:pt idx="52">
                  <c:v>1.84326171875</c:v>
                </c:pt>
                <c:pt idx="53">
                  <c:v>2.2163829222424991</c:v>
                </c:pt>
                <c:pt idx="54">
                  <c:v>2.874506018952363</c:v>
                </c:pt>
                <c:pt idx="55">
                  <c:v>3.2415539910499422</c:v>
                </c:pt>
                <c:pt idx="56">
                  <c:v>3.2883686631297073</c:v>
                </c:pt>
                <c:pt idx="57">
                  <c:v>3.462309557427135</c:v>
                </c:pt>
                <c:pt idx="58">
                  <c:v>3.7636569436743028</c:v>
                </c:pt>
                <c:pt idx="59">
                  <c:v>3.6703189098172717</c:v>
                </c:pt>
                <c:pt idx="60">
                  <c:v>3.8790314826700421</c:v>
                </c:pt>
                <c:pt idx="61">
                  <c:v>2.8855262315418155</c:v>
                </c:pt>
                <c:pt idx="62">
                  <c:v>0</c:v>
                </c:pt>
                <c:pt idx="63">
                  <c:v>2.9129062903941505</c:v>
                </c:pt>
                <c:pt idx="64">
                  <c:v>3.2191792858454087</c:v>
                </c:pt>
                <c:pt idx="65">
                  <c:v>3.8747582902304001</c:v>
                </c:pt>
                <c:pt idx="66">
                  <c:v>4.1430937051773071</c:v>
                </c:pt>
                <c:pt idx="67">
                  <c:v>4.0939447941362026</c:v>
                </c:pt>
                <c:pt idx="68">
                  <c:v>4.1589329931367605</c:v>
                </c:pt>
                <c:pt idx="69">
                  <c:v>5.116925219436073</c:v>
                </c:pt>
                <c:pt idx="70">
                  <c:v>4.6231350132471158</c:v>
                </c:pt>
                <c:pt idx="71">
                  <c:v>5.5017554795679944</c:v>
                </c:pt>
                <c:pt idx="72">
                  <c:v>5.4857791275199919</c:v>
                </c:pt>
                <c:pt idx="73">
                  <c:v>5.4255690707100763</c:v>
                </c:pt>
                <c:pt idx="74">
                  <c:v>5.1856348130127623</c:v>
                </c:pt>
                <c:pt idx="75">
                  <c:v>5.8488105307850571</c:v>
                </c:pt>
                <c:pt idx="76">
                  <c:v>6.0062313596718013</c:v>
                </c:pt>
                <c:pt idx="77">
                  <c:v>6.0292661671733692</c:v>
                </c:pt>
                <c:pt idx="78">
                  <c:v>6.2250630521836383</c:v>
                </c:pt>
                <c:pt idx="79">
                  <c:v>5.9025622107502489</c:v>
                </c:pt>
                <c:pt idx="80">
                  <c:v>6.0456490586511791</c:v>
                </c:pt>
                <c:pt idx="81">
                  <c:v>5.8099658923844499</c:v>
                </c:pt>
                <c:pt idx="82">
                  <c:v>6.1821074336767197</c:v>
                </c:pt>
                <c:pt idx="83">
                  <c:v>7.8442542291142878</c:v>
                </c:pt>
                <c:pt idx="84">
                  <c:v>5.1479092294143305</c:v>
                </c:pt>
                <c:pt idx="85">
                  <c:v>4.8393838904384108</c:v>
                </c:pt>
                <c:pt idx="86">
                  <c:v>5.0630714474763305</c:v>
                </c:pt>
                <c:pt idx="87">
                  <c:v>5.700366434279001</c:v>
                </c:pt>
                <c:pt idx="88">
                  <c:v>4.9404839218283696</c:v>
                </c:pt>
                <c:pt idx="89">
                  <c:v>5.1164671440815761</c:v>
                </c:pt>
                <c:pt idx="90">
                  <c:v>5.3136351703045266</c:v>
                </c:pt>
                <c:pt idx="91">
                  <c:v>6.1702608912665813</c:v>
                </c:pt>
                <c:pt idx="92">
                  <c:v>6.3351826530156865</c:v>
                </c:pt>
                <c:pt idx="93">
                  <c:v>6.3389225028351781</c:v>
                </c:pt>
                <c:pt idx="94">
                  <c:v>6.3074395228177309</c:v>
                </c:pt>
                <c:pt idx="95">
                  <c:v>6.7116281841881573</c:v>
                </c:pt>
                <c:pt idx="96">
                  <c:v>6.2469580006889167</c:v>
                </c:pt>
                <c:pt idx="97">
                  <c:v>6.2596624026385443</c:v>
                </c:pt>
                <c:pt idx="98">
                  <c:v>6.2365436883539793</c:v>
                </c:pt>
                <c:pt idx="99">
                  <c:v>5.6097784729984896</c:v>
                </c:pt>
                <c:pt idx="100">
                  <c:v>5.9561760794474843</c:v>
                </c:pt>
                <c:pt idx="101">
                  <c:v>5.8373420624993742</c:v>
                </c:pt>
                <c:pt idx="102">
                  <c:v>6.0222084241815743</c:v>
                </c:pt>
                <c:pt idx="103">
                  <c:v>6.1729733358758194</c:v>
                </c:pt>
              </c:numCache>
            </c:numRef>
          </c:xVal>
          <c:yVal>
            <c:numRef>
              <c:f>'LSM P Open-Drain-OIW Analyzer'!$I$13:$I$116</c:f>
              <c:numCache>
                <c:formatCode>General</c:formatCode>
                <c:ptCount val="104"/>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numCache>
            </c:numRef>
          </c:yVal>
          <c:smooth val="0"/>
          <c:extLst xmlns:c16r2="http://schemas.microsoft.com/office/drawing/2015/06/chart">
            <c:ext xmlns:c16="http://schemas.microsoft.com/office/drawing/2014/chart" uri="{C3380CC4-5D6E-409C-BE32-E72D297353CC}">
              <c16:uniqueId val="{00000003-F341-414A-8187-29D92A7A1A12}"/>
            </c:ext>
          </c:extLst>
        </c:ser>
        <c:dLbls>
          <c:showLegendKey val="0"/>
          <c:showVal val="0"/>
          <c:showCatName val="0"/>
          <c:showSerName val="0"/>
          <c:showPercent val="0"/>
          <c:showBubbleSize val="0"/>
        </c:dLbls>
        <c:axId val="641902008"/>
        <c:axId val="641902400"/>
      </c:scatterChart>
      <c:valAx>
        <c:axId val="6419020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OIW</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2400"/>
        <c:crosses val="autoZero"/>
        <c:crossBetween val="midCat"/>
      </c:valAx>
      <c:valAx>
        <c:axId val="641902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TOG</a:t>
                </a:r>
                <a:r>
                  <a:rPr lang="he-IL"/>
                  <a:t> / </a:t>
                </a:r>
                <a:r>
                  <a:rPr lang="en-US"/>
                  <a:t>TPH</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4190200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OIW/TOG/TPH </a:t>
            </a:r>
            <a:r>
              <a:rPr lang="en-US" sz="1400" b="0" i="0" u="none" strike="noStrike" baseline="0">
                <a:effectLst/>
              </a:rPr>
              <a:t>LSM process open drain -</a:t>
            </a:r>
            <a:r>
              <a:rPr lang="he-IL" sz="1400" b="0" i="0" u="none" strike="noStrike" baseline="0">
                <a:effectLst/>
              </a:rPr>
              <a:t>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e-IL"/>
        </a:p>
      </c:txPr>
    </c:title>
    <c:autoTitleDeleted val="0"/>
    <c:plotArea>
      <c:layout>
        <c:manualLayout>
          <c:layoutTarget val="inner"/>
          <c:xMode val="edge"/>
          <c:yMode val="edge"/>
          <c:x val="8.2744292913117967E-2"/>
          <c:y val="0.15748704716444609"/>
          <c:w val="0.86616454052698977"/>
          <c:h val="0.71084046756463082"/>
        </c:manualLayout>
      </c:layout>
      <c:scatterChart>
        <c:scatterStyle val="smoothMarker"/>
        <c:varyColors val="0"/>
        <c:ser>
          <c:idx val="0"/>
          <c:order val="0"/>
          <c:tx>
            <c:strRef>
              <c:f>'LSM P Open-Drain-OIW Analyzer'!$G$11:$G$12</c:f>
              <c:strCache>
                <c:ptCount val="2"/>
                <c:pt idx="0">
                  <c:v>OIW</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'LSM P Open-Drain-OIW Analyzer'!$E$13:$E$116</c:f>
              <c:numCache>
                <c:formatCode>[$-409]d\-mmm\-yy;@</c:formatCode>
                <c:ptCount val="104"/>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numCache>
            </c:numRef>
          </c:xVal>
          <c:yVal>
            <c:numRef>
              <c:f>'LSM P Open-Drain-OIW Analyzer'!$G$11:$G$116</c:f>
              <c:numCache>
                <c:formatCode>General</c:formatCode>
                <c:ptCount val="106"/>
                <c:pt idx="0">
                  <c:v>0</c:v>
                </c:pt>
                <c:pt idx="2" formatCode="0.00">
                  <c:v>9.9937036219570376E-3</c:v>
                </c:pt>
                <c:pt idx="3" formatCode="0.00">
                  <c:v>0.63075381419104004</c:v>
                </c:pt>
                <c:pt idx="4" formatCode="0.00">
                  <c:v>5.938720703125</c:v>
                </c:pt>
                <c:pt idx="5" formatCode="0.00">
                  <c:v>5.938720703125</c:v>
                </c:pt>
                <c:pt idx="6" formatCode="0.00">
                  <c:v>5.6918907880576119</c:v>
                </c:pt>
                <c:pt idx="7" formatCode="0.00">
                  <c:v>5.9041647734120488</c:v>
                </c:pt>
                <c:pt idx="8" formatCode="0.00">
                  <c:v>6.5007378824262156</c:v>
                </c:pt>
                <c:pt idx="9" formatCode="0.00">
                  <c:v>3.5559312916464276</c:v>
                </c:pt>
                <c:pt idx="10" formatCode="0.00">
                  <c:v>9.6398711216429049</c:v>
                </c:pt>
                <c:pt idx="11" formatCode="0.00">
                  <c:v>10.517359483417952</c:v>
                </c:pt>
                <c:pt idx="12" formatCode="0.00">
                  <c:v>8.9849844995058241</c:v>
                </c:pt>
                <c:pt idx="13" formatCode="0.00">
                  <c:v>10.052882530053871</c:v>
                </c:pt>
                <c:pt idx="14" formatCode="0.00">
                  <c:v>6.6315031396742494</c:v>
                </c:pt>
                <c:pt idx="15" formatCode="0.00">
                  <c:v>6.6805972792725594</c:v>
                </c:pt>
                <c:pt idx="16" formatCode="0.00">
                  <c:v>7.4469700187651648</c:v>
                </c:pt>
                <c:pt idx="17" formatCode="0.00">
                  <c:v>7.2549605020321906</c:v>
                </c:pt>
                <c:pt idx="18" formatCode="0.00">
                  <c:v>7.6405864122530653</c:v>
                </c:pt>
                <c:pt idx="19" formatCode="0.00">
                  <c:v>8.2269291753052833</c:v>
                </c:pt>
                <c:pt idx="20" formatCode="0.00">
                  <c:v>8.802810471918848</c:v>
                </c:pt>
                <c:pt idx="21" formatCode="0.00">
                  <c:v>9.2566371327266097</c:v>
                </c:pt>
                <c:pt idx="22" formatCode="0.00">
                  <c:v>9.1723714272698587</c:v>
                </c:pt>
                <c:pt idx="23" formatCode="0.00">
                  <c:v>9.527618605436551</c:v>
                </c:pt>
                <c:pt idx="24" formatCode="0.00">
                  <c:v>9.8620215707665508</c:v>
                </c:pt>
                <c:pt idx="25" formatCode="0.00">
                  <c:v>9.81913244124088</c:v>
                </c:pt>
                <c:pt idx="26" formatCode="0.00">
                  <c:v>8.2413506989574259</c:v>
                </c:pt>
                <c:pt idx="27" formatCode="0.00">
                  <c:v>6.7135738835463092</c:v>
                </c:pt>
                <c:pt idx="28" formatCode="0.00">
                  <c:v>6.1685399046788616</c:v>
                </c:pt>
                <c:pt idx="29" formatCode="0.00">
                  <c:v>6.0488195262538893</c:v>
                </c:pt>
                <c:pt idx="30" formatCode="0.00">
                  <c:v>6.2587264704828458</c:v>
                </c:pt>
                <c:pt idx="31" formatCode="0.00">
                  <c:v>6.3223060744090214</c:v>
                </c:pt>
                <c:pt idx="32" formatCode="0.00">
                  <c:v>5.0192792186927466</c:v>
                </c:pt>
                <c:pt idx="33" formatCode="0.00">
                  <c:v>5.0102143618278205</c:v>
                </c:pt>
                <c:pt idx="34" formatCode="0.00">
                  <c:v>5.0228158732772705</c:v>
                </c:pt>
                <c:pt idx="35" formatCode="0.00">
                  <c:v>5.0477131712767811</c:v>
                </c:pt>
                <c:pt idx="36" formatCode="0.00">
                  <c:v>5.3310339794390735</c:v>
                </c:pt>
                <c:pt idx="37" formatCode="0.00">
                  <c:v>5.4825662703563767</c:v>
                </c:pt>
                <c:pt idx="38" formatCode="0.00">
                  <c:v>5.5561533275370794</c:v>
                </c:pt>
                <c:pt idx="39" formatCode="0.00">
                  <c:v>5.4828451419145701</c:v>
                </c:pt>
                <c:pt idx="40" formatCode="0.00">
                  <c:v>5.3732240785223739</c:v>
                </c:pt>
                <c:pt idx="41" formatCode="0.00">
                  <c:v>5.1791737155160966</c:v>
                </c:pt>
                <c:pt idx="42" formatCode="0.00">
                  <c:v>4.5946693165848655</c:v>
                </c:pt>
                <c:pt idx="43" formatCode="0.00">
                  <c:v>4.8581166089926331</c:v>
                </c:pt>
                <c:pt idx="44" formatCode="0.00">
                  <c:v>3.3239908745098443</c:v>
                </c:pt>
                <c:pt idx="45" formatCode="0.00">
                  <c:v>0.82990781683474779</c:v>
                </c:pt>
                <c:pt idx="46" formatCode="0.00">
                  <c:v>1.4777776116194825</c:v>
                </c:pt>
                <c:pt idx="47" formatCode="0.00">
                  <c:v>2.130906316658689</c:v>
                </c:pt>
                <c:pt idx="48" formatCode="0.00">
                  <c:v>3.3788628885522485</c:v>
                </c:pt>
                <c:pt idx="49" formatCode="0.00">
                  <c:v>3.6997685870155692</c:v>
                </c:pt>
                <c:pt idx="50" formatCode="0.00">
                  <c:v>6.2454144702189502</c:v>
                </c:pt>
                <c:pt idx="51" formatCode="0.00">
                  <c:v>3.5818176690178611</c:v>
                </c:pt>
                <c:pt idx="52" formatCode="0.00">
                  <c:v>2.3928374394567475</c:v>
                </c:pt>
                <c:pt idx="53" formatCode="0.00">
                  <c:v>2.0184347460356853</c:v>
                </c:pt>
                <c:pt idx="54" formatCode="0.00">
                  <c:v>1.84326171875</c:v>
                </c:pt>
                <c:pt idx="55" formatCode="0.00">
                  <c:v>2.2163829222424991</c:v>
                </c:pt>
                <c:pt idx="56" formatCode="0.00">
                  <c:v>2.874506018952363</c:v>
                </c:pt>
                <c:pt idx="57" formatCode="0.00">
                  <c:v>3.2415539910499422</c:v>
                </c:pt>
                <c:pt idx="58" formatCode="0.00">
                  <c:v>3.2883686631297073</c:v>
                </c:pt>
                <c:pt idx="59" formatCode="0.00">
                  <c:v>3.462309557427135</c:v>
                </c:pt>
                <c:pt idx="60" formatCode="0.00">
                  <c:v>3.7636569436743028</c:v>
                </c:pt>
                <c:pt idx="61" formatCode="0.00">
                  <c:v>3.6703189098172717</c:v>
                </c:pt>
                <c:pt idx="62" formatCode="0.00">
                  <c:v>3.8790314826700421</c:v>
                </c:pt>
                <c:pt idx="63" formatCode="0.00">
                  <c:v>2.8855262315418155</c:v>
                </c:pt>
                <c:pt idx="64" formatCode="0.00">
                  <c:v>0</c:v>
                </c:pt>
                <c:pt idx="65" formatCode="0.00">
                  <c:v>2.9129062903941505</c:v>
                </c:pt>
                <c:pt idx="66" formatCode="0.00">
                  <c:v>3.2191792858454087</c:v>
                </c:pt>
                <c:pt idx="67" formatCode="0.00">
                  <c:v>3.8747582902304001</c:v>
                </c:pt>
                <c:pt idx="68" formatCode="0.00">
                  <c:v>4.1430937051773071</c:v>
                </c:pt>
                <c:pt idx="69" formatCode="0.00">
                  <c:v>4.0939447941362026</c:v>
                </c:pt>
                <c:pt idx="70" formatCode="0.00">
                  <c:v>4.1589329931367605</c:v>
                </c:pt>
                <c:pt idx="71" formatCode="0.00">
                  <c:v>5.116925219436073</c:v>
                </c:pt>
                <c:pt idx="72" formatCode="0.00">
                  <c:v>4.6231350132471158</c:v>
                </c:pt>
                <c:pt idx="73" formatCode="0.00">
                  <c:v>5.5017554795679944</c:v>
                </c:pt>
                <c:pt idx="74" formatCode="0.00">
                  <c:v>5.4857791275199919</c:v>
                </c:pt>
                <c:pt idx="75" formatCode="0.00">
                  <c:v>5.4255690707100763</c:v>
                </c:pt>
                <c:pt idx="76" formatCode="0.00">
                  <c:v>5.1856348130127623</c:v>
                </c:pt>
                <c:pt idx="77" formatCode="0.00">
                  <c:v>5.8488105307850571</c:v>
                </c:pt>
                <c:pt idx="78" formatCode="0.00">
                  <c:v>6.0062313596718013</c:v>
                </c:pt>
                <c:pt idx="79" formatCode="0.00">
                  <c:v>6.0292661671733692</c:v>
                </c:pt>
                <c:pt idx="80" formatCode="0.00">
                  <c:v>6.2250630521836383</c:v>
                </c:pt>
                <c:pt idx="81" formatCode="0.00">
                  <c:v>5.9025622107502489</c:v>
                </c:pt>
                <c:pt idx="82" formatCode="0.00">
                  <c:v>6.0456490586511791</c:v>
                </c:pt>
                <c:pt idx="83" formatCode="0.00">
                  <c:v>5.8099658923844499</c:v>
                </c:pt>
                <c:pt idx="84" formatCode="0.00">
                  <c:v>6.1821074336767197</c:v>
                </c:pt>
                <c:pt idx="85" formatCode="0.00">
                  <c:v>7.8442542291142878</c:v>
                </c:pt>
                <c:pt idx="86" formatCode="0.00">
                  <c:v>5.1479092294143305</c:v>
                </c:pt>
                <c:pt idx="87" formatCode="0.00">
                  <c:v>4.8393838904384108</c:v>
                </c:pt>
                <c:pt idx="88" formatCode="0.00">
                  <c:v>5.0630714474763305</c:v>
                </c:pt>
                <c:pt idx="89" formatCode="0.00">
                  <c:v>5.700366434279001</c:v>
                </c:pt>
                <c:pt idx="90" formatCode="0.00">
                  <c:v>4.9404839218283696</c:v>
                </c:pt>
                <c:pt idx="91" formatCode="0.00">
                  <c:v>5.1164671440815761</c:v>
                </c:pt>
                <c:pt idx="92" formatCode="0.00">
                  <c:v>5.3136351703045266</c:v>
                </c:pt>
                <c:pt idx="93" formatCode="0.00">
                  <c:v>6.1702608912665813</c:v>
                </c:pt>
                <c:pt idx="94" formatCode="0.00">
                  <c:v>6.3351826530156865</c:v>
                </c:pt>
                <c:pt idx="95" formatCode="0.00">
                  <c:v>6.3389225028351781</c:v>
                </c:pt>
                <c:pt idx="96" formatCode="0.00">
                  <c:v>6.3074395228177309</c:v>
                </c:pt>
                <c:pt idx="97" formatCode="0.00">
                  <c:v>6.7116281841881573</c:v>
                </c:pt>
                <c:pt idx="98" formatCode="0.00">
                  <c:v>6.2469580006889167</c:v>
                </c:pt>
                <c:pt idx="99" formatCode="0.00">
                  <c:v>6.2596624026385443</c:v>
                </c:pt>
                <c:pt idx="100" formatCode="0.00">
                  <c:v>6.2365436883539793</c:v>
                </c:pt>
                <c:pt idx="101" formatCode="0.00">
                  <c:v>5.6097784729984896</c:v>
                </c:pt>
                <c:pt idx="102" formatCode="0.00">
                  <c:v>5.9561760794474843</c:v>
                </c:pt>
                <c:pt idx="103" formatCode="0.00">
                  <c:v>5.8373420624993742</c:v>
                </c:pt>
                <c:pt idx="104" formatCode="0.00">
                  <c:v>6.0222084241815743</c:v>
                </c:pt>
                <c:pt idx="105" formatCode="0.00">
                  <c:v>6.1729733358758194</c:v>
                </c:pt>
              </c:numCache>
            </c:numRef>
          </c:yVal>
          <c:smooth val="1"/>
          <c:extLst xmlns:c16r2="http://schemas.microsoft.com/office/drawing/2015/06/chart">
            <c:ext xmlns:c16="http://schemas.microsoft.com/office/drawing/2014/chart" uri="{C3380CC4-5D6E-409C-BE32-E72D297353CC}">
              <c16:uniqueId val="{00000000-8973-4D65-9A4E-29863CBE3B43}"/>
            </c:ext>
          </c:extLst>
        </c:ser>
        <c:ser>
          <c:idx val="1"/>
          <c:order val="1"/>
          <c:tx>
            <c:strRef>
              <c:f>'LSM P Open-Drain-OIW Analyzer'!$H$11:$H$12</c:f>
              <c:strCache>
                <c:ptCount val="2"/>
                <c:pt idx="0">
                  <c:v>LPP Lab</c:v>
                </c:pt>
                <c:pt idx="1">
                  <c:v>TOG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'LSM P Open-Drain-OIW Analyzer'!$E$13:$E$116</c:f>
              <c:numCache>
                <c:formatCode>[$-409]d\-mmm\-yy;@</c:formatCode>
                <c:ptCount val="104"/>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numCache>
            </c:numRef>
          </c:xVal>
          <c:yVal>
            <c:numRef>
              <c:f>'LSM P Open-Drain-OIW Analyzer'!$H$13:$H$116</c:f>
              <c:numCache>
                <c:formatCode>0.0</c:formatCode>
                <c:ptCount val="104"/>
                <c:pt idx="0">
                  <c:v>12</c:v>
                </c:pt>
                <c:pt idx="1">
                  <c:v>0.9</c:v>
                </c:pt>
                <c:pt idx="2">
                  <c:v>1.5</c:v>
                </c:pt>
                <c:pt idx="3">
                  <c:v>4.3</c:v>
                </c:pt>
                <c:pt idx="4">
                  <c:v>0.8</c:v>
                </c:pt>
                <c:pt idx="5">
                  <c:v>2.9</c:v>
                </c:pt>
                <c:pt idx="6">
                  <c:v>5.8</c:v>
                </c:pt>
                <c:pt idx="7">
                  <c:v>1.3</c:v>
                </c:pt>
                <c:pt idx="8">
                  <c:v>6.4</c:v>
                </c:pt>
                <c:pt idx="9">
                  <c:v>3.7</c:v>
                </c:pt>
                <c:pt idx="10">
                  <c:v>4.5</c:v>
                </c:pt>
                <c:pt idx="11">
                  <c:v>6.3</c:v>
                </c:pt>
                <c:pt idx="12">
                  <c:v>5.0999999999999996</c:v>
                </c:pt>
                <c:pt idx="13">
                  <c:v>5.6</c:v>
                </c:pt>
                <c:pt idx="14">
                  <c:v>16.399999999999999</c:v>
                </c:pt>
                <c:pt idx="15">
                  <c:v>16.3</c:v>
                </c:pt>
                <c:pt idx="16">
                  <c:v>4.8</c:v>
                </c:pt>
                <c:pt idx="17">
                  <c:v>11.3</c:v>
                </c:pt>
                <c:pt idx="18">
                  <c:v>18.100000000000001</c:v>
                </c:pt>
                <c:pt idx="19">
                  <c:v>2.4</c:v>
                </c:pt>
                <c:pt idx="20">
                  <c:v>3.3</c:v>
                </c:pt>
                <c:pt idx="21">
                  <c:v>2.2999999999999998</c:v>
                </c:pt>
                <c:pt idx="22">
                  <c:v>2.8</c:v>
                </c:pt>
                <c:pt idx="23">
                  <c:v>1.2</c:v>
                </c:pt>
                <c:pt idx="24">
                  <c:v>5.3</c:v>
                </c:pt>
                <c:pt idx="25">
                  <c:v>4.0999999999999996</c:v>
                </c:pt>
                <c:pt idx="26">
                  <c:v>5</c:v>
                </c:pt>
                <c:pt idx="27">
                  <c:v>2.2999999999999998</c:v>
                </c:pt>
                <c:pt idx="28">
                  <c:v>2.8</c:v>
                </c:pt>
                <c:pt idx="29">
                  <c:v>10.9</c:v>
                </c:pt>
                <c:pt idx="30">
                  <c:v>3</c:v>
                </c:pt>
                <c:pt idx="31">
                  <c:v>6</c:v>
                </c:pt>
                <c:pt idx="32">
                  <c:v>2.2999999999999998</c:v>
                </c:pt>
                <c:pt idx="33">
                  <c:v>21.9</c:v>
                </c:pt>
                <c:pt idx="34">
                  <c:v>4.3</c:v>
                </c:pt>
                <c:pt idx="35">
                  <c:v>6.5</c:v>
                </c:pt>
                <c:pt idx="36">
                  <c:v>46.5</c:v>
                </c:pt>
                <c:pt idx="37">
                  <c:v>1.3</c:v>
                </c:pt>
                <c:pt idx="38">
                  <c:v>4.5</c:v>
                </c:pt>
                <c:pt idx="39">
                  <c:v>5.8</c:v>
                </c:pt>
                <c:pt idx="40">
                  <c:v>5.2</c:v>
                </c:pt>
                <c:pt idx="41">
                  <c:v>2.9</c:v>
                </c:pt>
                <c:pt idx="42">
                  <c:v>10.199999999999999</c:v>
                </c:pt>
                <c:pt idx="43">
                  <c:v>3.1</c:v>
                </c:pt>
                <c:pt idx="44">
                  <c:v>8.5</c:v>
                </c:pt>
                <c:pt idx="45">
                  <c:v>9</c:v>
                </c:pt>
                <c:pt idx="46">
                  <c:v>5.2</c:v>
                </c:pt>
                <c:pt idx="47">
                  <c:v>4.4000000000000004</c:v>
                </c:pt>
                <c:pt idx="48">
                  <c:v>6.9</c:v>
                </c:pt>
                <c:pt idx="49">
                  <c:v>6</c:v>
                </c:pt>
                <c:pt idx="50">
                  <c:v>1.6</c:v>
                </c:pt>
                <c:pt idx="51">
                  <c:v>2.9</c:v>
                </c:pt>
                <c:pt idx="52">
                  <c:v>2.4</c:v>
                </c:pt>
                <c:pt idx="53">
                  <c:v>2</c:v>
                </c:pt>
                <c:pt idx="54">
                  <c:v>2.7</c:v>
                </c:pt>
                <c:pt idx="55">
                  <c:v>2.7</c:v>
                </c:pt>
                <c:pt idx="56">
                  <c:v>2.8</c:v>
                </c:pt>
                <c:pt idx="57">
                  <c:v>3.2</c:v>
                </c:pt>
                <c:pt idx="58">
                  <c:v>2.2999999999999998</c:v>
                </c:pt>
                <c:pt idx="59">
                  <c:v>3</c:v>
                </c:pt>
                <c:pt idx="60">
                  <c:v>2.2000000000000002</c:v>
                </c:pt>
                <c:pt idx="61">
                  <c:v>3</c:v>
                </c:pt>
                <c:pt idx="62">
                  <c:v>10.3</c:v>
                </c:pt>
                <c:pt idx="63">
                  <c:v>6.3</c:v>
                </c:pt>
                <c:pt idx="64">
                  <c:v>2.9</c:v>
                </c:pt>
                <c:pt idx="65">
                  <c:v>1.8</c:v>
                </c:pt>
                <c:pt idx="66">
                  <c:v>4.8</c:v>
                </c:pt>
                <c:pt idx="67">
                  <c:v>1.2</c:v>
                </c:pt>
                <c:pt idx="68">
                  <c:v>4.2</c:v>
                </c:pt>
                <c:pt idx="69">
                  <c:v>7.7</c:v>
                </c:pt>
                <c:pt idx="70">
                  <c:v>0.2</c:v>
                </c:pt>
                <c:pt idx="71">
                  <c:v>0</c:v>
                </c:pt>
                <c:pt idx="72">
                  <c:v>0</c:v>
                </c:pt>
                <c:pt idx="73">
                  <c:v>2.2999999999999998</c:v>
                </c:pt>
                <c:pt idx="74">
                  <c:v>1.1000000000000001</c:v>
                </c:pt>
                <c:pt idx="75">
                  <c:v>1.9</c:v>
                </c:pt>
                <c:pt idx="76">
                  <c:v>1.7</c:v>
                </c:pt>
                <c:pt idx="77">
                  <c:v>2.2000000000000002</c:v>
                </c:pt>
                <c:pt idx="78">
                  <c:v>0</c:v>
                </c:pt>
                <c:pt idx="79">
                  <c:v>4.5999999999999996</c:v>
                </c:pt>
                <c:pt idx="80">
                  <c:v>9.8000000000000007</c:v>
                </c:pt>
                <c:pt idx="81">
                  <c:v>9.5</c:v>
                </c:pt>
                <c:pt idx="82">
                  <c:v>7.6</c:v>
                </c:pt>
                <c:pt idx="83">
                  <c:v>6.7</c:v>
                </c:pt>
                <c:pt idx="84">
                  <c:v>5.4</c:v>
                </c:pt>
                <c:pt idx="85">
                  <c:v>5</c:v>
                </c:pt>
                <c:pt idx="86">
                  <c:v>1.3</c:v>
                </c:pt>
                <c:pt idx="87">
                  <c:v>0.7</c:v>
                </c:pt>
                <c:pt idx="88">
                  <c:v>2.1</c:v>
                </c:pt>
                <c:pt idx="89">
                  <c:v>9.8000000000000007</c:v>
                </c:pt>
                <c:pt idx="90">
                  <c:v>2.7</c:v>
                </c:pt>
                <c:pt idx="91">
                  <c:v>0.9</c:v>
                </c:pt>
                <c:pt idx="92">
                  <c:v>0.6</c:v>
                </c:pt>
                <c:pt idx="93">
                  <c:v>0.3</c:v>
                </c:pt>
                <c:pt idx="94">
                  <c:v>0.6</c:v>
                </c:pt>
                <c:pt idx="95">
                  <c:v>0.7</c:v>
                </c:pt>
                <c:pt idx="96">
                  <c:v>2.2000000000000002</c:v>
                </c:pt>
                <c:pt idx="97">
                  <c:v>1.3</c:v>
                </c:pt>
                <c:pt idx="98">
                  <c:v>1.1000000000000001</c:v>
                </c:pt>
                <c:pt idx="99">
                  <c:v>0.7</c:v>
                </c:pt>
                <c:pt idx="100">
                  <c:v>0.9</c:v>
                </c:pt>
                <c:pt idx="101">
                  <c:v>0.9</c:v>
                </c:pt>
                <c:pt idx="102">
                  <c:v>0.1</c:v>
                </c:pt>
                <c:pt idx="103">
                  <c:v>1.1000000000000001</c:v>
                </c:pt>
              </c:numCache>
            </c:numRef>
          </c:yVal>
          <c:smooth val="1"/>
          <c:extLst xmlns:c16r2="http://schemas.microsoft.com/office/drawing/2015/06/chart">
            <c:ext xmlns:c16="http://schemas.microsoft.com/office/drawing/2014/chart" uri="{C3380CC4-5D6E-409C-BE32-E72D297353CC}">
              <c16:uniqueId val="{00000000-458D-499B-9153-B6B3B417CA05}"/>
            </c:ext>
          </c:extLst>
        </c:ser>
        <c:ser>
          <c:idx val="2"/>
          <c:order val="2"/>
          <c:tx>
            <c:strRef>
              <c:f>'LSM P Open-Drain-OIW Analyzer'!$I$11:$I$12</c:f>
              <c:strCache>
                <c:ptCount val="2"/>
                <c:pt idx="0">
                  <c:v>LPP Lab</c:v>
                </c:pt>
                <c:pt idx="1">
                  <c:v>TPH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'LSM P Open-Drain-OIW Analyzer'!$E$13:$E$116</c:f>
              <c:numCache>
                <c:formatCode>[$-409]d\-mmm\-yy;@</c:formatCode>
                <c:ptCount val="104"/>
                <c:pt idx="0">
                  <c:v>43800</c:v>
                </c:pt>
                <c:pt idx="1">
                  <c:v>43801</c:v>
                </c:pt>
                <c:pt idx="2">
                  <c:v>43802</c:v>
                </c:pt>
                <c:pt idx="3">
                  <c:v>43803</c:v>
                </c:pt>
                <c:pt idx="4">
                  <c:v>43804</c:v>
                </c:pt>
                <c:pt idx="5">
                  <c:v>43805</c:v>
                </c:pt>
                <c:pt idx="6">
                  <c:v>43806</c:v>
                </c:pt>
                <c:pt idx="7">
                  <c:v>43807</c:v>
                </c:pt>
                <c:pt idx="8">
                  <c:v>43808</c:v>
                </c:pt>
                <c:pt idx="9">
                  <c:v>43809</c:v>
                </c:pt>
                <c:pt idx="10">
                  <c:v>43810</c:v>
                </c:pt>
                <c:pt idx="11">
                  <c:v>43811</c:v>
                </c:pt>
                <c:pt idx="12">
                  <c:v>43812</c:v>
                </c:pt>
                <c:pt idx="13">
                  <c:v>43813</c:v>
                </c:pt>
                <c:pt idx="14">
                  <c:v>43814</c:v>
                </c:pt>
                <c:pt idx="15">
                  <c:v>43815</c:v>
                </c:pt>
                <c:pt idx="16">
                  <c:v>43816</c:v>
                </c:pt>
                <c:pt idx="17">
                  <c:v>43817</c:v>
                </c:pt>
                <c:pt idx="18">
                  <c:v>43818</c:v>
                </c:pt>
                <c:pt idx="19">
                  <c:v>43819</c:v>
                </c:pt>
                <c:pt idx="20">
                  <c:v>43820</c:v>
                </c:pt>
                <c:pt idx="21">
                  <c:v>43821</c:v>
                </c:pt>
                <c:pt idx="22">
                  <c:v>43822</c:v>
                </c:pt>
                <c:pt idx="23">
                  <c:v>43823</c:v>
                </c:pt>
                <c:pt idx="24">
                  <c:v>43824</c:v>
                </c:pt>
                <c:pt idx="25">
                  <c:v>43825</c:v>
                </c:pt>
                <c:pt idx="26">
                  <c:v>43826</c:v>
                </c:pt>
                <c:pt idx="27">
                  <c:v>43826</c:v>
                </c:pt>
                <c:pt idx="28">
                  <c:v>43826</c:v>
                </c:pt>
                <c:pt idx="29">
                  <c:v>43827</c:v>
                </c:pt>
                <c:pt idx="30">
                  <c:v>43827</c:v>
                </c:pt>
                <c:pt idx="31">
                  <c:v>43828</c:v>
                </c:pt>
                <c:pt idx="32">
                  <c:v>43828</c:v>
                </c:pt>
                <c:pt idx="33">
                  <c:v>43829</c:v>
                </c:pt>
                <c:pt idx="34">
                  <c:v>43829</c:v>
                </c:pt>
                <c:pt idx="35">
                  <c:v>43830</c:v>
                </c:pt>
                <c:pt idx="36" formatCode="d\-mmm\-yy">
                  <c:v>43831</c:v>
                </c:pt>
                <c:pt idx="37" formatCode="d\-mmm\-yy">
                  <c:v>43831</c:v>
                </c:pt>
                <c:pt idx="38" formatCode="d\-mmm\-yy">
                  <c:v>43832</c:v>
                </c:pt>
                <c:pt idx="39" formatCode="d\-mmm\-yy">
                  <c:v>43832</c:v>
                </c:pt>
                <c:pt idx="40" formatCode="d\-mmm\-yy">
                  <c:v>43833</c:v>
                </c:pt>
                <c:pt idx="41" formatCode="d\-mmm\-yy">
                  <c:v>43834</c:v>
                </c:pt>
                <c:pt idx="42" formatCode="d\-mmm\-yy">
                  <c:v>43834</c:v>
                </c:pt>
                <c:pt idx="43" formatCode="d\-mmm\-yy">
                  <c:v>43835</c:v>
                </c:pt>
                <c:pt idx="44" formatCode="d\-mmm\-yy">
                  <c:v>43836</c:v>
                </c:pt>
                <c:pt idx="45" formatCode="d\-mmm\-yy">
                  <c:v>43837</c:v>
                </c:pt>
                <c:pt idx="46" formatCode="d\-mmm\-yy">
                  <c:v>43838</c:v>
                </c:pt>
                <c:pt idx="47" formatCode="d\-mmm\-yy">
                  <c:v>43838</c:v>
                </c:pt>
                <c:pt idx="48" formatCode="d\-mmm\-yy">
                  <c:v>43839</c:v>
                </c:pt>
                <c:pt idx="49" formatCode="d\-mmm\-yy">
                  <c:v>43839</c:v>
                </c:pt>
                <c:pt idx="50" formatCode="d\-mmm\-yy">
                  <c:v>43840</c:v>
                </c:pt>
                <c:pt idx="51" formatCode="d\-mmm\-yy">
                  <c:v>43841</c:v>
                </c:pt>
                <c:pt idx="52" formatCode="d\-mmm\-yy">
                  <c:v>43842</c:v>
                </c:pt>
                <c:pt idx="53" formatCode="d\-mmm\-yy">
                  <c:v>43843</c:v>
                </c:pt>
                <c:pt idx="54" formatCode="d\-mmm\-yy">
                  <c:v>43844</c:v>
                </c:pt>
                <c:pt idx="55" formatCode="d\-mmm\-yy">
                  <c:v>43845</c:v>
                </c:pt>
                <c:pt idx="56" formatCode="d\-mmm\-yy">
                  <c:v>43846</c:v>
                </c:pt>
                <c:pt idx="57" formatCode="d\-mmm\-yy">
                  <c:v>43847</c:v>
                </c:pt>
                <c:pt idx="58" formatCode="d\-mmm\-yy">
                  <c:v>43847</c:v>
                </c:pt>
                <c:pt idx="59" formatCode="d\-mmm\-yy">
                  <c:v>43848</c:v>
                </c:pt>
                <c:pt idx="60" formatCode="d\-mmm\-yy">
                  <c:v>43849</c:v>
                </c:pt>
                <c:pt idx="61" formatCode="d\-mmm\-yy">
                  <c:v>43850</c:v>
                </c:pt>
                <c:pt idx="62" formatCode="d\-mmm\-yy">
                  <c:v>43851</c:v>
                </c:pt>
                <c:pt idx="63" formatCode="d\-mmm\-yy">
                  <c:v>43852</c:v>
                </c:pt>
                <c:pt idx="64" formatCode="d\-mmm\-yy">
                  <c:v>43853</c:v>
                </c:pt>
                <c:pt idx="65" formatCode="d\-mmm\-yy">
                  <c:v>43854</c:v>
                </c:pt>
                <c:pt idx="66" formatCode="d\-mmm\-yy">
                  <c:v>43855</c:v>
                </c:pt>
                <c:pt idx="67" formatCode="d\-mmm\-yy">
                  <c:v>43856</c:v>
                </c:pt>
                <c:pt idx="68" formatCode="d\-mmm\-yy">
                  <c:v>43857</c:v>
                </c:pt>
                <c:pt idx="69" formatCode="d\-mmm\-yy">
                  <c:v>43858</c:v>
                </c:pt>
                <c:pt idx="70" formatCode="d\-mmm\-yy">
                  <c:v>43859</c:v>
                </c:pt>
                <c:pt idx="71" formatCode="d\-mmm\-yy">
                  <c:v>43860</c:v>
                </c:pt>
                <c:pt idx="72" formatCode="d\-mmm\-yy">
                  <c:v>43861</c:v>
                </c:pt>
                <c:pt idx="73" formatCode="d\-mmm\-yy">
                  <c:v>43862</c:v>
                </c:pt>
                <c:pt idx="74" formatCode="d\-mmm\-yy">
                  <c:v>43863</c:v>
                </c:pt>
                <c:pt idx="75" formatCode="d\-mmm\-yy">
                  <c:v>43864</c:v>
                </c:pt>
                <c:pt idx="76" formatCode="d\-mmm\-yy">
                  <c:v>43865</c:v>
                </c:pt>
                <c:pt idx="77" formatCode="d\-mmm\-yy">
                  <c:v>43866</c:v>
                </c:pt>
                <c:pt idx="78" formatCode="d\-mmm\-yy">
                  <c:v>43867</c:v>
                </c:pt>
                <c:pt idx="79" formatCode="d\-mmm\-yy">
                  <c:v>43868</c:v>
                </c:pt>
                <c:pt idx="80" formatCode="d\-mmm\-yy">
                  <c:v>43869</c:v>
                </c:pt>
                <c:pt idx="81" formatCode="d\-mmm\-yy">
                  <c:v>43870</c:v>
                </c:pt>
                <c:pt idx="82" formatCode="d\-mmm\-yy">
                  <c:v>43871</c:v>
                </c:pt>
                <c:pt idx="83" formatCode="d\-mmm\-yy">
                  <c:v>43872</c:v>
                </c:pt>
                <c:pt idx="84" formatCode="d\-mmm\-yy">
                  <c:v>43873</c:v>
                </c:pt>
                <c:pt idx="85" formatCode="d\-mmm\-yy">
                  <c:v>43874</c:v>
                </c:pt>
                <c:pt idx="86" formatCode="d\-mmm\-yy">
                  <c:v>43875</c:v>
                </c:pt>
                <c:pt idx="87" formatCode="d\-mmm\-yy">
                  <c:v>43876</c:v>
                </c:pt>
                <c:pt idx="88" formatCode="d\-mmm\-yy">
                  <c:v>43877</c:v>
                </c:pt>
                <c:pt idx="89" formatCode="d\-mmm\-yy">
                  <c:v>43878</c:v>
                </c:pt>
                <c:pt idx="90" formatCode="d\-mmm\-yy">
                  <c:v>43879</c:v>
                </c:pt>
                <c:pt idx="91" formatCode="d\-mmm\-yy">
                  <c:v>43880</c:v>
                </c:pt>
                <c:pt idx="92" formatCode="d\-mmm\-yy">
                  <c:v>43881</c:v>
                </c:pt>
                <c:pt idx="93" formatCode="d\-mmm\-yy">
                  <c:v>43882</c:v>
                </c:pt>
                <c:pt idx="94" formatCode="d\-mmm\-yy">
                  <c:v>43883</c:v>
                </c:pt>
                <c:pt idx="95" formatCode="d\-mmm\-yy">
                  <c:v>43884</c:v>
                </c:pt>
                <c:pt idx="96" formatCode="d\-mmm\-yy">
                  <c:v>43885</c:v>
                </c:pt>
                <c:pt idx="97" formatCode="d\-mmm\-yy">
                  <c:v>43886</c:v>
                </c:pt>
                <c:pt idx="98" formatCode="d\-mmm\-yy">
                  <c:v>43887</c:v>
                </c:pt>
                <c:pt idx="99" formatCode="d\-mmm\-yy">
                  <c:v>43887</c:v>
                </c:pt>
                <c:pt idx="100" formatCode="d\-mmm\-yy">
                  <c:v>43888</c:v>
                </c:pt>
                <c:pt idx="101" formatCode="d\-mmm\-yy">
                  <c:v>43889</c:v>
                </c:pt>
                <c:pt idx="102" formatCode="d\-mmm\-yy">
                  <c:v>43890</c:v>
                </c:pt>
                <c:pt idx="103" formatCode="d\-mmm\-yy">
                  <c:v>43890</c:v>
                </c:pt>
              </c:numCache>
            </c:numRef>
          </c:xVal>
          <c:yVal>
            <c:numRef>
              <c:f>'LSM P Open-Drain-OIW Analyzer'!$I$13:$I$116</c:f>
              <c:numCache>
                <c:formatCode>General</c:formatCode>
                <c:ptCount val="104"/>
                <c:pt idx="0">
                  <c:v>6</c:v>
                </c:pt>
                <c:pt idx="1">
                  <c:v>0.7</c:v>
                </c:pt>
                <c:pt idx="2">
                  <c:v>0.5</c:v>
                </c:pt>
                <c:pt idx="3">
                  <c:v>3.8</c:v>
                </c:pt>
                <c:pt idx="4">
                  <c:v>0.6</c:v>
                </c:pt>
                <c:pt idx="5">
                  <c:v>1.5</c:v>
                </c:pt>
                <c:pt idx="6">
                  <c:v>3.5</c:v>
                </c:pt>
                <c:pt idx="7">
                  <c:v>1.2</c:v>
                </c:pt>
                <c:pt idx="8">
                  <c:v>2.6</c:v>
                </c:pt>
                <c:pt idx="9">
                  <c:v>2.2000000000000002</c:v>
                </c:pt>
                <c:pt idx="10">
                  <c:v>4.0999999999999996</c:v>
                </c:pt>
                <c:pt idx="11">
                  <c:v>6</c:v>
                </c:pt>
                <c:pt idx="12">
                  <c:v>5.0999999999999996</c:v>
                </c:pt>
                <c:pt idx="13">
                  <c:v>4.3</c:v>
                </c:pt>
                <c:pt idx="14">
                  <c:v>13.8</c:v>
                </c:pt>
                <c:pt idx="15">
                  <c:v>14.3</c:v>
                </c:pt>
                <c:pt idx="16">
                  <c:v>4.5999999999999996</c:v>
                </c:pt>
                <c:pt idx="17">
                  <c:v>9.8000000000000007</c:v>
                </c:pt>
                <c:pt idx="18">
                  <c:v>12.9</c:v>
                </c:pt>
                <c:pt idx="19">
                  <c:v>1.7</c:v>
                </c:pt>
                <c:pt idx="20">
                  <c:v>1.8</c:v>
                </c:pt>
                <c:pt idx="21">
                  <c:v>2</c:v>
                </c:pt>
                <c:pt idx="22">
                  <c:v>2.4</c:v>
                </c:pt>
                <c:pt idx="23">
                  <c:v>0.6</c:v>
                </c:pt>
                <c:pt idx="24">
                  <c:v>4.9000000000000004</c:v>
                </c:pt>
                <c:pt idx="25">
                  <c:v>6.9</c:v>
                </c:pt>
                <c:pt idx="26">
                  <c:v>4.2</c:v>
                </c:pt>
                <c:pt idx="27">
                  <c:v>2.2999999999999998</c:v>
                </c:pt>
                <c:pt idx="28">
                  <c:v>1.9</c:v>
                </c:pt>
                <c:pt idx="29">
                  <c:v>4.5999999999999996</c:v>
                </c:pt>
                <c:pt idx="30">
                  <c:v>3</c:v>
                </c:pt>
                <c:pt idx="31">
                  <c:v>5.6</c:v>
                </c:pt>
                <c:pt idx="32">
                  <c:v>2.2999999999999998</c:v>
                </c:pt>
                <c:pt idx="33">
                  <c:v>21.6</c:v>
                </c:pt>
                <c:pt idx="34">
                  <c:v>3.9</c:v>
                </c:pt>
                <c:pt idx="35">
                  <c:v>6.3</c:v>
                </c:pt>
                <c:pt idx="36">
                  <c:v>44.8</c:v>
                </c:pt>
                <c:pt idx="37">
                  <c:v>1.8</c:v>
                </c:pt>
                <c:pt idx="38">
                  <c:v>4.2</c:v>
                </c:pt>
                <c:pt idx="39">
                  <c:v>4.9000000000000004</c:v>
                </c:pt>
                <c:pt idx="40">
                  <c:v>5.8</c:v>
                </c:pt>
                <c:pt idx="41">
                  <c:v>2.9</c:v>
                </c:pt>
                <c:pt idx="42">
                  <c:v>10.4</c:v>
                </c:pt>
                <c:pt idx="43">
                  <c:v>3.7</c:v>
                </c:pt>
                <c:pt idx="44">
                  <c:v>7.2</c:v>
                </c:pt>
                <c:pt idx="45">
                  <c:v>12.6</c:v>
                </c:pt>
                <c:pt idx="46">
                  <c:v>10.3</c:v>
                </c:pt>
                <c:pt idx="47">
                  <c:v>4</c:v>
                </c:pt>
                <c:pt idx="48">
                  <c:v>7.9</c:v>
                </c:pt>
                <c:pt idx="49">
                  <c:v>5.8</c:v>
                </c:pt>
                <c:pt idx="50">
                  <c:v>0.9</c:v>
                </c:pt>
                <c:pt idx="51">
                  <c:v>3.2</c:v>
                </c:pt>
                <c:pt idx="52">
                  <c:v>2.4</c:v>
                </c:pt>
                <c:pt idx="53">
                  <c:v>3.4</c:v>
                </c:pt>
                <c:pt idx="54">
                  <c:v>2.2000000000000002</c:v>
                </c:pt>
                <c:pt idx="55">
                  <c:v>2.1</c:v>
                </c:pt>
                <c:pt idx="56">
                  <c:v>2.5</c:v>
                </c:pt>
                <c:pt idx="57">
                  <c:v>3.2</c:v>
                </c:pt>
                <c:pt idx="58">
                  <c:v>2</c:v>
                </c:pt>
                <c:pt idx="59">
                  <c:v>2.5</c:v>
                </c:pt>
                <c:pt idx="60">
                  <c:v>2.2000000000000002</c:v>
                </c:pt>
                <c:pt idx="61">
                  <c:v>2.9</c:v>
                </c:pt>
                <c:pt idx="62">
                  <c:v>8.9</c:v>
                </c:pt>
                <c:pt idx="63">
                  <c:v>5.8</c:v>
                </c:pt>
                <c:pt idx="64">
                  <c:v>2.6</c:v>
                </c:pt>
                <c:pt idx="65">
                  <c:v>1.2</c:v>
                </c:pt>
                <c:pt idx="66">
                  <c:v>3.8</c:v>
                </c:pt>
                <c:pt idx="67">
                  <c:v>1.2</c:v>
                </c:pt>
                <c:pt idx="68">
                  <c:v>0.9</c:v>
                </c:pt>
                <c:pt idx="69">
                  <c:v>6.7</c:v>
                </c:pt>
                <c:pt idx="70">
                  <c:v>0.2</c:v>
                </c:pt>
                <c:pt idx="71">
                  <c:v>0</c:v>
                </c:pt>
                <c:pt idx="72">
                  <c:v>0</c:v>
                </c:pt>
                <c:pt idx="73">
                  <c:v>1.9</c:v>
                </c:pt>
                <c:pt idx="74">
                  <c:v>1.1000000000000001</c:v>
                </c:pt>
                <c:pt idx="75">
                  <c:v>1.4</c:v>
                </c:pt>
                <c:pt idx="76">
                  <c:v>1.4</c:v>
                </c:pt>
                <c:pt idx="77">
                  <c:v>1.7</c:v>
                </c:pt>
                <c:pt idx="78">
                  <c:v>0</c:v>
                </c:pt>
                <c:pt idx="79">
                  <c:v>1.8</c:v>
                </c:pt>
                <c:pt idx="80">
                  <c:v>7.6</c:v>
                </c:pt>
                <c:pt idx="81">
                  <c:v>8.4</c:v>
                </c:pt>
                <c:pt idx="82">
                  <c:v>7.4</c:v>
                </c:pt>
                <c:pt idx="83">
                  <c:v>6.5</c:v>
                </c:pt>
                <c:pt idx="84">
                  <c:v>4.0999999999999996</c:v>
                </c:pt>
                <c:pt idx="85">
                  <c:v>3.9</c:v>
                </c:pt>
                <c:pt idx="86">
                  <c:v>1.1000000000000001</c:v>
                </c:pt>
                <c:pt idx="87">
                  <c:v>0.5</c:v>
                </c:pt>
                <c:pt idx="88">
                  <c:v>1.8</c:v>
                </c:pt>
                <c:pt idx="89">
                  <c:v>6.6</c:v>
                </c:pt>
                <c:pt idx="90">
                  <c:v>2.2999999999999998</c:v>
                </c:pt>
                <c:pt idx="91">
                  <c:v>0.7</c:v>
                </c:pt>
                <c:pt idx="92">
                  <c:v>0.5</c:v>
                </c:pt>
                <c:pt idx="93">
                  <c:v>0.3</c:v>
                </c:pt>
                <c:pt idx="94">
                  <c:v>1</c:v>
                </c:pt>
                <c:pt idx="95">
                  <c:v>1.1000000000000001</c:v>
                </c:pt>
                <c:pt idx="96">
                  <c:v>1.8</c:v>
                </c:pt>
                <c:pt idx="97">
                  <c:v>1</c:v>
                </c:pt>
                <c:pt idx="98">
                  <c:v>0.6</c:v>
                </c:pt>
                <c:pt idx="99">
                  <c:v>0.7</c:v>
                </c:pt>
                <c:pt idx="100">
                  <c:v>1.5</c:v>
                </c:pt>
                <c:pt idx="101">
                  <c:v>0.6</c:v>
                </c:pt>
                <c:pt idx="102">
                  <c:v>0.1</c:v>
                </c:pt>
                <c:pt idx="103">
                  <c:v>0.9</c:v>
                </c:pt>
              </c:numCache>
            </c:numRef>
          </c:yVal>
          <c:smooth val="1"/>
          <c:extLst xmlns:c16r2="http://schemas.microsoft.com/office/drawing/2015/06/chart">
            <c:ext xmlns:c16="http://schemas.microsoft.com/office/drawing/2014/chart" uri="{C3380CC4-5D6E-409C-BE32-E72D297353CC}">
              <c16:uniqueId val="{00000001-458D-499B-9153-B6B3B417CA05}"/>
            </c:ext>
          </c:extLst>
        </c:ser>
        <c:dLbls>
          <c:showLegendKey val="0"/>
          <c:showVal val="0"/>
          <c:showCatName val="0"/>
          <c:showSerName val="0"/>
          <c:showPercent val="0"/>
          <c:showBubbleSize val="0"/>
        </c:dLbls>
        <c:axId val="690251200"/>
        <c:axId val="690251592"/>
      </c:scatterChart>
      <c:valAx>
        <c:axId val="690251200"/>
        <c:scaling>
          <c:orientation val="minMax"/>
          <c:max val="43890"/>
          <c:min val="438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Date</a:t>
                </a:r>
              </a:p>
            </c:rich>
          </c:tx>
          <c:layout>
            <c:manualLayout>
              <c:xMode val="edge"/>
              <c:yMode val="edge"/>
              <c:x val="0.45627243095384284"/>
              <c:y val="0.885846497368021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409]d\-mmm\-yy;@"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90251592"/>
        <c:crosses val="autoZero"/>
        <c:crossBetween val="midCat"/>
        <c:majorUnit val="5"/>
      </c:valAx>
      <c:valAx>
        <c:axId val="690251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ppm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e-I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crossAx val="690251200"/>
        <c:crosses val="autoZero"/>
        <c:crossBetween val="midCat"/>
      </c:valAx>
      <c:spPr>
        <a:noFill/>
        <a:ln>
          <a:noFill/>
        </a:ln>
        <a:effectLst/>
      </c:spPr>
    </c:plotArea>
    <c:legend>
      <c:legendPos val="r"/>
      <c:layout>
        <c:manualLayout>
          <c:xMode val="edge"/>
          <c:yMode val="edge"/>
          <c:x val="0.82503964587613943"/>
          <c:y val="4.0885848864851498E-2"/>
          <c:w val="0.14693933836203923"/>
          <c:h val="0.2272743179829794"/>
        </c:manualLayout>
      </c:layout>
      <c:overlay val="0"/>
      <c:spPr>
        <a:solidFill>
          <a:schemeClr val="bg1"/>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e-IL"/>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he-I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17024</xdr:colOff>
      <xdr:row>34</xdr:row>
      <xdr:rowOff>137401</xdr:rowOff>
    </xdr:to>
    <xdr:graphicFrame macro="">
      <xdr:nvGraphicFramePr>
        <xdr:cNvPr id="3" name="Chart 2">
          <a:extLst>
            <a:ext uri="{FF2B5EF4-FFF2-40B4-BE49-F238E27FC236}">
              <a16:creationId xmlns:a16="http://schemas.microsoft.com/office/drawing/2014/main" xmlns="" id="{631C0CA5-E4CB-467F-B124-4D2228F9C5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607125</xdr:colOff>
      <xdr:row>37</xdr:row>
      <xdr:rowOff>0</xdr:rowOff>
    </xdr:from>
    <xdr:to>
      <xdr:col>23</xdr:col>
      <xdr:colOff>387459</xdr:colOff>
      <xdr:row>54</xdr:row>
      <xdr:rowOff>66675</xdr:rowOff>
    </xdr:to>
    <xdr:graphicFrame macro="">
      <xdr:nvGraphicFramePr>
        <xdr:cNvPr id="4" name="Chart 3">
          <a:extLst>
            <a:ext uri="{FF2B5EF4-FFF2-40B4-BE49-F238E27FC236}">
              <a16:creationId xmlns:a16="http://schemas.microsoft.com/office/drawing/2014/main" xmlns="" id="{19A83829-8619-4622-96FA-C02DC058E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0</xdr:rowOff>
    </xdr:from>
    <xdr:to>
      <xdr:col>19</xdr:col>
      <xdr:colOff>45380</xdr:colOff>
      <xdr:row>35</xdr:row>
      <xdr:rowOff>29232</xdr:rowOff>
    </xdr:to>
    <xdr:graphicFrame macro="">
      <xdr:nvGraphicFramePr>
        <xdr:cNvPr id="8" name="Chart 7">
          <a:extLst>
            <a:ext uri="{FF2B5EF4-FFF2-40B4-BE49-F238E27FC236}">
              <a16:creationId xmlns:a16="http://schemas.microsoft.com/office/drawing/2014/main" xmlns="" id="{3CA9D1A8-3592-432C-ACDC-5141E95B8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19285</xdr:colOff>
      <xdr:row>36</xdr:row>
      <xdr:rowOff>104395</xdr:rowOff>
    </xdr:from>
    <xdr:to>
      <xdr:col>21</xdr:col>
      <xdr:colOff>559178</xdr:colOff>
      <xdr:row>54</xdr:row>
      <xdr:rowOff>9951</xdr:rowOff>
    </xdr:to>
    <xdr:graphicFrame macro="">
      <xdr:nvGraphicFramePr>
        <xdr:cNvPr id="2" name="Chart 1">
          <a:extLst>
            <a:ext uri="{FF2B5EF4-FFF2-40B4-BE49-F238E27FC236}">
              <a16:creationId xmlns:a16="http://schemas.microsoft.com/office/drawing/2014/main" xmlns="" id="{8FEA1317-9FA3-4003-8752-34A7203E27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lanaKoren/OneDrive%20-%20Noble%20Energy%20Inc/Documents/Leviathan/Leviathan%20-%20LPP/Reports/2019/Annual%20report%20-%202019/NBL-LEVIATHAN-PLATFORM-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discharge"/>
      <sheetName val="Open-Drain"/>
      <sheetName val="Black and Grey"/>
      <sheetName val="Water Maker Brine"/>
      <sheetName val="Jockey pump"/>
      <sheetName val="Cooling water"/>
      <sheetName val="Fire water"/>
      <sheetName val="מאזן שנתי"/>
    </sheetNames>
    <sheetDataSet>
      <sheetData sheetId="0">
        <row r="85">
          <cell r="AH85">
            <v>501.86959406548613</v>
          </cell>
          <cell r="AI85">
            <v>644.46959406548604</v>
          </cell>
        </row>
        <row r="88">
          <cell r="AH88">
            <v>4.33</v>
          </cell>
          <cell r="AI88">
            <v>223.95000000000005</v>
          </cell>
        </row>
      </sheetData>
      <sheetData sheetId="1"/>
      <sheetData sheetId="2"/>
      <sheetData sheetId="3"/>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Tim Allen (Contractor)" id="{09E3A87D-E7FE-4C20-82F0-B52296DA68F3}" userId="S::tim.allen@nblenergy.com::54acfab2-de80-47fa-a6fc-663b49030a39" providerId="AD"/>
</personList>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39" dT="2019-11-16T05:42:40.32" personId="{09E3A87D-E7FE-4C20-82F0-B52296DA68F3}" id="{34E4E5E3-BA6E-4383-BDE4-8E7E3F21321D}">
    <text>estimated value after FAT</text>
  </threadedComment>
  <threadedComment ref="I40" dT="2019-11-16T05:57:42.73" personId="{09E3A87D-E7FE-4C20-82F0-B52296DA68F3}" id="{6BFABB32-F95B-4FE9-A1F8-16A91BE1B371}">
    <text>actual value after FAT</text>
  </threadedComment>
  <threadedComment ref="Y49" dT="2019-11-16T05:55:26.04" personId="{09E3A87D-E7FE-4C20-82F0-B52296DA68F3}" id="{265AA7B9-3607-4E8D-B601-D092D2346D10}">
    <text>this is the pot. water production recorded by CRO. assuming it is both watermakers combined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168"/>
  <sheetViews>
    <sheetView topLeftCell="A101" zoomScale="90" zoomScaleNormal="90" workbookViewId="0">
      <pane xSplit="2" topLeftCell="O1" activePane="topRight" state="frozen"/>
      <selection activeCell="L46" sqref="L46"/>
      <selection pane="topRight" activeCell="AH170" sqref="AH170"/>
    </sheetView>
  </sheetViews>
  <sheetFormatPr defaultRowHeight="13.8"/>
  <cols>
    <col min="1" max="1" width="64.6640625" style="1" customWidth="1"/>
    <col min="2" max="2" width="12" bestFit="1" customWidth="1"/>
    <col min="3" max="5" width="7.33203125" customWidth="1"/>
    <col min="6" max="6" width="10.44140625" bestFit="1" customWidth="1"/>
    <col min="7" max="10" width="7.33203125" customWidth="1"/>
    <col min="11" max="11" width="7.5546875" customWidth="1"/>
    <col min="12" max="13" width="7.33203125" customWidth="1"/>
    <col min="14" max="15" width="7.6640625" customWidth="1"/>
    <col min="16" max="16" width="8" customWidth="1"/>
    <col min="17" max="17" width="8.109375" customWidth="1"/>
    <col min="18" max="18" width="8.6640625" customWidth="1"/>
    <col min="19" max="19" width="9.44140625" customWidth="1"/>
    <col min="20" max="20" width="9.109375" customWidth="1"/>
    <col min="21" max="27" width="7.33203125" customWidth="1"/>
    <col min="28" max="28" width="9.33203125" bestFit="1" customWidth="1"/>
    <col min="29" max="31" width="7.33203125" customWidth="1"/>
    <col min="32" max="32" width="9.44140625" customWidth="1"/>
    <col min="33" max="33" width="8.88671875" customWidth="1"/>
    <col min="34" max="34" width="10.88671875" customWidth="1"/>
    <col min="35" max="35" width="12.6640625" bestFit="1" customWidth="1"/>
    <col min="37" max="37" width="10.44140625" customWidth="1"/>
    <col min="38" max="38" width="11.44140625" customWidth="1"/>
  </cols>
  <sheetData>
    <row r="1" spans="1:253" s="6" customFormat="1" ht="34.5" customHeight="1">
      <c r="A1" s="7" t="s">
        <v>7</v>
      </c>
      <c r="B1" s="8"/>
      <c r="C1" s="8"/>
      <c r="D1" s="8"/>
      <c r="E1" s="8"/>
      <c r="F1" s="8"/>
      <c r="G1" s="8"/>
      <c r="H1" s="4"/>
      <c r="I1" s="4"/>
      <c r="J1" s="4"/>
      <c r="K1" s="4"/>
      <c r="L1" s="4"/>
      <c r="M1" s="4"/>
      <c r="N1" s="4"/>
      <c r="O1" s="5"/>
      <c r="P1" s="5"/>
      <c r="Q1" s="5"/>
      <c r="R1" s="5"/>
      <c r="S1" s="5"/>
      <c r="T1" s="5"/>
      <c r="U1" s="5"/>
      <c r="V1" s="5"/>
      <c r="W1" s="5"/>
      <c r="X1" s="5"/>
      <c r="Y1" s="5"/>
      <c r="Z1" s="5"/>
      <c r="AA1" s="5"/>
      <c r="AB1" s="5"/>
      <c r="AC1" s="5"/>
      <c r="AD1" s="5"/>
      <c r="AE1" s="5"/>
      <c r="AF1" s="5"/>
      <c r="AG1" s="5"/>
      <c r="AH1" s="5"/>
    </row>
    <row r="2" spans="1:253" ht="12.75" customHeight="1">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192"/>
      <c r="BE2" s="192"/>
      <c r="BF2" s="192"/>
      <c r="BG2" s="192"/>
      <c r="BH2" s="192"/>
      <c r="BI2" s="191"/>
      <c r="BJ2" s="191"/>
      <c r="BK2" s="191"/>
      <c r="BL2" s="191"/>
      <c r="BM2" s="191"/>
      <c r="BN2" s="1006"/>
      <c r="BO2" s="1006"/>
      <c r="BP2" s="1006"/>
      <c r="BQ2" s="1006"/>
      <c r="BR2" s="1006"/>
      <c r="BS2" s="1006"/>
      <c r="BT2" s="1006"/>
      <c r="BU2" s="1006"/>
      <c r="BV2" s="1006"/>
      <c r="BW2" s="1006"/>
      <c r="BX2" s="1006"/>
      <c r="BY2" s="1006"/>
      <c r="BZ2" s="1006"/>
      <c r="CA2" s="1006"/>
      <c r="CB2" s="1006"/>
      <c r="CC2" s="1006"/>
      <c r="CD2" s="1006"/>
      <c r="CE2" s="1006"/>
      <c r="CF2" s="1006"/>
      <c r="CG2" s="1006"/>
      <c r="CH2" s="1006"/>
      <c r="CI2" s="1006"/>
      <c r="CJ2" s="1006"/>
      <c r="CK2" s="1006"/>
      <c r="CL2" s="1006"/>
      <c r="CM2" s="1006"/>
      <c r="CN2" s="1006"/>
      <c r="CO2" s="1006"/>
      <c r="CP2" s="1006"/>
      <c r="CQ2" s="1006"/>
      <c r="CR2" s="1006"/>
      <c r="CS2" s="1006"/>
      <c r="CT2" s="1006"/>
      <c r="CU2" s="1006"/>
      <c r="CV2" s="1006"/>
      <c r="CW2" s="1006"/>
      <c r="CX2" s="1006"/>
      <c r="CY2" s="1006"/>
      <c r="CZ2" s="1006"/>
      <c r="DA2" s="1006"/>
      <c r="DB2" s="1006"/>
      <c r="DC2" s="1006"/>
      <c r="DD2" s="1006"/>
      <c r="DE2" s="1006"/>
      <c r="DF2" s="1006"/>
      <c r="DG2" s="1006"/>
      <c r="DH2" s="1006"/>
      <c r="DI2" s="1006"/>
      <c r="DJ2" s="1006"/>
      <c r="DK2" s="1006"/>
      <c r="DL2" s="1006"/>
      <c r="DM2" s="1006"/>
      <c r="DN2" s="1006"/>
      <c r="DO2" s="1006"/>
      <c r="DP2" s="1006"/>
      <c r="DQ2" s="1006"/>
      <c r="DR2" s="1006"/>
      <c r="DS2" s="1006"/>
      <c r="DT2" s="1006"/>
      <c r="DU2" s="1006"/>
      <c r="DV2" s="1006"/>
      <c r="DW2" s="1006"/>
      <c r="DX2" s="1006"/>
      <c r="DY2" s="1006"/>
      <c r="DZ2" s="1006"/>
      <c r="EA2" s="1006"/>
      <c r="EB2" s="1006"/>
      <c r="EC2" s="1006"/>
      <c r="ED2" s="1006"/>
      <c r="EE2" s="1006"/>
      <c r="EF2" s="1006"/>
      <c r="EG2" s="1006"/>
      <c r="EH2" s="1006"/>
      <c r="EI2" s="1006"/>
      <c r="EJ2" s="1006"/>
      <c r="EK2" s="1006"/>
      <c r="EL2" s="1006"/>
      <c r="EM2" s="1006"/>
      <c r="EN2" s="1006"/>
      <c r="EO2" s="1006"/>
      <c r="EP2" s="1006"/>
      <c r="EQ2" s="1006"/>
      <c r="ER2" s="1006"/>
      <c r="ES2" s="1006"/>
      <c r="ET2" s="1006"/>
      <c r="EU2" s="1006"/>
      <c r="EV2" s="1006"/>
      <c r="EW2" s="1006"/>
      <c r="EX2" s="1006"/>
      <c r="EY2" s="1006"/>
      <c r="EZ2" s="1006"/>
      <c r="FA2" s="1006"/>
      <c r="FB2" s="1006"/>
      <c r="FC2" s="1006"/>
      <c r="FD2" s="1006"/>
      <c r="FE2" s="1006"/>
      <c r="FF2" s="1006"/>
      <c r="FG2" s="1006"/>
      <c r="FH2" s="1006"/>
      <c r="FI2" s="1006"/>
      <c r="FJ2" s="1006"/>
      <c r="FK2" s="1006"/>
      <c r="FL2" s="1006"/>
      <c r="FM2" s="1006"/>
      <c r="FN2" s="1006"/>
      <c r="FO2" s="1006"/>
      <c r="FP2" s="1006"/>
      <c r="FQ2" s="1006"/>
      <c r="FR2" s="1006"/>
      <c r="FS2" s="1006"/>
      <c r="FT2" s="1006"/>
      <c r="FU2" s="1006"/>
      <c r="FV2" s="1006"/>
      <c r="FW2" s="1006"/>
      <c r="FX2" s="1006"/>
      <c r="FY2" s="1006"/>
      <c r="FZ2" s="1006"/>
      <c r="GA2" s="1006"/>
      <c r="GB2" s="1006"/>
      <c r="GC2" s="1006"/>
      <c r="GD2" s="1006"/>
      <c r="GE2" s="1006"/>
      <c r="GF2" s="1006"/>
      <c r="GG2" s="1006"/>
      <c r="GH2" s="1006"/>
      <c r="GI2" s="1006"/>
      <c r="GJ2" s="1006"/>
      <c r="GK2" s="1006"/>
      <c r="GL2" s="1006"/>
      <c r="GM2" s="1006"/>
      <c r="GN2" s="1006"/>
      <c r="GO2" s="1006"/>
      <c r="GP2" s="1006"/>
      <c r="GQ2" s="1006"/>
      <c r="GR2" s="1006"/>
      <c r="GS2" s="1006"/>
      <c r="GT2" s="1006"/>
      <c r="GU2" s="1006"/>
      <c r="GV2" s="1006"/>
      <c r="GW2" s="1006"/>
      <c r="GX2" s="1006"/>
      <c r="GY2" s="1006"/>
      <c r="GZ2" s="1006"/>
      <c r="HA2" s="1006"/>
      <c r="HB2" s="1006"/>
      <c r="HC2" s="1006"/>
      <c r="HD2" s="1006"/>
      <c r="HE2" s="1006"/>
      <c r="HF2" s="1006"/>
      <c r="HG2" s="1006"/>
      <c r="HH2" s="1006"/>
      <c r="HI2" s="1006"/>
      <c r="HJ2" s="1006"/>
      <c r="HK2" s="1006"/>
      <c r="HL2" s="1006"/>
      <c r="HM2" s="1006"/>
      <c r="HN2" s="1006"/>
      <c r="HO2" s="1006"/>
      <c r="HP2" s="1006"/>
      <c r="HQ2" s="1006"/>
      <c r="HR2" s="1006"/>
      <c r="HS2" s="1006"/>
      <c r="HT2" s="1006"/>
      <c r="HU2" s="1006"/>
      <c r="HV2" s="1006"/>
      <c r="HW2" s="1006"/>
      <c r="HX2" s="1006"/>
      <c r="HY2" s="1006"/>
      <c r="HZ2" s="1006"/>
      <c r="IA2" s="1006"/>
      <c r="IB2" s="1006"/>
      <c r="IC2" s="1006"/>
      <c r="ID2" s="1006"/>
      <c r="IE2" s="1006"/>
      <c r="IF2" s="1006"/>
      <c r="IG2" s="1006"/>
      <c r="IH2" s="1006"/>
      <c r="II2" s="1006"/>
      <c r="IJ2" s="1006"/>
      <c r="IK2" s="1006"/>
      <c r="IL2" s="1006"/>
      <c r="IM2" s="1006"/>
      <c r="IN2" s="1006"/>
      <c r="IO2" s="1006"/>
      <c r="IP2" s="1006"/>
      <c r="IQ2" s="1006"/>
      <c r="IR2" s="1006"/>
      <c r="IS2" s="1006"/>
    </row>
    <row r="3" spans="1:253">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5" spans="1:253" ht="13.2">
      <c r="A5" s="3" t="s">
        <v>21</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1:253" ht="13.2">
      <c r="A6" s="190" t="s">
        <v>1</v>
      </c>
      <c r="B6" s="190" t="s">
        <v>2</v>
      </c>
      <c r="C6" s="190">
        <v>1</v>
      </c>
      <c r="D6" s="190">
        <v>2</v>
      </c>
      <c r="E6" s="190">
        <v>3</v>
      </c>
      <c r="F6" s="190">
        <v>4</v>
      </c>
      <c r="G6" s="190">
        <v>5</v>
      </c>
      <c r="H6" s="190">
        <v>6</v>
      </c>
      <c r="I6" s="190">
        <v>7</v>
      </c>
      <c r="J6" s="190">
        <v>8</v>
      </c>
      <c r="K6" s="190">
        <v>9</v>
      </c>
      <c r="L6" s="190">
        <v>10</v>
      </c>
      <c r="M6" s="190">
        <v>11</v>
      </c>
      <c r="N6" s="190">
        <v>12</v>
      </c>
      <c r="O6" s="190">
        <v>13</v>
      </c>
      <c r="P6" s="190">
        <v>14</v>
      </c>
      <c r="Q6" s="190">
        <v>15</v>
      </c>
      <c r="R6" s="190">
        <v>16</v>
      </c>
      <c r="S6" s="190">
        <v>17</v>
      </c>
      <c r="T6" s="190">
        <v>18</v>
      </c>
      <c r="U6" s="190">
        <v>19</v>
      </c>
      <c r="V6" s="190">
        <v>20</v>
      </c>
      <c r="W6" s="190">
        <v>21</v>
      </c>
      <c r="X6" s="190">
        <v>22</v>
      </c>
      <c r="Y6" s="190">
        <v>23</v>
      </c>
      <c r="Z6" s="190">
        <v>24</v>
      </c>
      <c r="AA6" s="190">
        <v>25</v>
      </c>
      <c r="AB6" s="190">
        <v>26</v>
      </c>
      <c r="AC6" s="190">
        <v>27</v>
      </c>
      <c r="AD6" s="190">
        <v>28</v>
      </c>
      <c r="AE6" s="190">
        <v>29</v>
      </c>
      <c r="AF6" s="190">
        <v>30</v>
      </c>
      <c r="AG6" s="269">
        <v>31</v>
      </c>
      <c r="AH6" s="271" t="s">
        <v>0</v>
      </c>
      <c r="AI6" s="272" t="s">
        <v>9</v>
      </c>
      <c r="AJ6" s="272" t="s">
        <v>10</v>
      </c>
      <c r="AK6" s="272" t="s">
        <v>11</v>
      </c>
      <c r="AL6" s="272" t="s">
        <v>12</v>
      </c>
    </row>
    <row r="7" spans="1:253" s="2" customFormat="1" ht="15.6">
      <c r="A7" s="267" t="s">
        <v>306</v>
      </c>
      <c r="B7" s="9" t="s">
        <v>3</v>
      </c>
      <c r="C7" s="9">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270">
        <v>0</v>
      </c>
      <c r="AH7" s="273">
        <f t="shared" ref="AH7:AH24" si="0">SUM(C7:AG7)</f>
        <v>0</v>
      </c>
      <c r="AI7" s="273">
        <f>AH7</f>
        <v>0</v>
      </c>
      <c r="AJ7" s="273">
        <f>MIN(C7:AG7)</f>
        <v>0</v>
      </c>
      <c r="AK7" s="273">
        <f>MAX(C7:AG7)</f>
        <v>0</v>
      </c>
      <c r="AL7" s="273">
        <f>AVERAGE(C7:AG7)</f>
        <v>0</v>
      </c>
    </row>
    <row r="8" spans="1:253" s="2" customFormat="1" ht="13.2">
      <c r="A8" s="267" t="s">
        <v>20</v>
      </c>
      <c r="B8" s="9" t="s">
        <v>6</v>
      </c>
      <c r="C8" s="9">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1</v>
      </c>
      <c r="AA8" s="9">
        <v>1</v>
      </c>
      <c r="AB8" s="9">
        <v>0</v>
      </c>
      <c r="AC8" s="9">
        <v>0</v>
      </c>
      <c r="AD8" s="9">
        <v>3</v>
      </c>
      <c r="AE8" s="9">
        <v>0</v>
      </c>
      <c r="AF8" s="9">
        <v>0</v>
      </c>
      <c r="AG8" s="270">
        <v>0</v>
      </c>
      <c r="AH8" s="273">
        <f t="shared" si="0"/>
        <v>5</v>
      </c>
      <c r="AI8" s="273">
        <f t="shared" ref="AI8:AI33" si="1">AH8</f>
        <v>5</v>
      </c>
      <c r="AJ8" s="273">
        <f t="shared" ref="AJ8:AJ24" si="2">MIN(C8:AG8)</f>
        <v>0</v>
      </c>
      <c r="AK8" s="273">
        <f t="shared" ref="AK8:AK24" si="3">MAX(C8:AG8)</f>
        <v>3</v>
      </c>
      <c r="AL8" s="273">
        <f t="shared" ref="AL8:AL24" si="4">AVERAGE(C8:AG8)</f>
        <v>0.16129032258064516</v>
      </c>
    </row>
    <row r="9" spans="1:253" s="2" customFormat="1" ht="15.6" hidden="1">
      <c r="A9" s="332" t="s">
        <v>304</v>
      </c>
      <c r="B9" s="333" t="s">
        <v>3</v>
      </c>
      <c r="C9" s="333">
        <f t="shared" ref="C9:AG9" si="5">SUM(C8/1000*4483)</f>
        <v>0</v>
      </c>
      <c r="D9" s="333">
        <f t="shared" si="5"/>
        <v>0</v>
      </c>
      <c r="E9" s="333">
        <f t="shared" si="5"/>
        <v>0</v>
      </c>
      <c r="F9" s="333">
        <f t="shared" si="5"/>
        <v>0</v>
      </c>
      <c r="G9" s="333">
        <f t="shared" si="5"/>
        <v>0</v>
      </c>
      <c r="H9" s="333">
        <f t="shared" si="5"/>
        <v>0</v>
      </c>
      <c r="I9" s="333">
        <f t="shared" si="5"/>
        <v>0</v>
      </c>
      <c r="J9" s="333">
        <f t="shared" si="5"/>
        <v>0</v>
      </c>
      <c r="K9" s="333">
        <f t="shared" si="5"/>
        <v>0</v>
      </c>
      <c r="L9" s="333">
        <f t="shared" si="5"/>
        <v>0</v>
      </c>
      <c r="M9" s="333">
        <f t="shared" si="5"/>
        <v>0</v>
      </c>
      <c r="N9" s="333">
        <f t="shared" si="5"/>
        <v>0</v>
      </c>
      <c r="O9" s="333">
        <f t="shared" si="5"/>
        <v>0</v>
      </c>
      <c r="P9" s="333">
        <f t="shared" si="5"/>
        <v>0</v>
      </c>
      <c r="Q9" s="333">
        <f t="shared" si="5"/>
        <v>0</v>
      </c>
      <c r="R9" s="333">
        <f t="shared" si="5"/>
        <v>0</v>
      </c>
      <c r="S9" s="333">
        <f t="shared" si="5"/>
        <v>0</v>
      </c>
      <c r="T9" s="333">
        <f t="shared" si="5"/>
        <v>0</v>
      </c>
      <c r="U9" s="333">
        <f t="shared" si="5"/>
        <v>0</v>
      </c>
      <c r="V9" s="333">
        <f t="shared" si="5"/>
        <v>0</v>
      </c>
      <c r="W9" s="333">
        <f t="shared" si="5"/>
        <v>0</v>
      </c>
      <c r="X9" s="333">
        <f t="shared" si="5"/>
        <v>0</v>
      </c>
      <c r="Y9" s="333">
        <f t="shared" si="5"/>
        <v>0</v>
      </c>
      <c r="Z9" s="333">
        <f t="shared" si="5"/>
        <v>4.4829999999999997</v>
      </c>
      <c r="AA9" s="333">
        <f>SUM(AA8/1000*4483)</f>
        <v>4.4829999999999997</v>
      </c>
      <c r="AB9" s="333">
        <f t="shared" si="5"/>
        <v>0</v>
      </c>
      <c r="AC9" s="333">
        <f t="shared" si="5"/>
        <v>0</v>
      </c>
      <c r="AD9" s="333">
        <f t="shared" si="5"/>
        <v>13.449</v>
      </c>
      <c r="AE9" s="333">
        <f t="shared" si="5"/>
        <v>0</v>
      </c>
      <c r="AF9" s="333">
        <f t="shared" si="5"/>
        <v>0</v>
      </c>
      <c r="AG9" s="334">
        <f t="shared" si="5"/>
        <v>0</v>
      </c>
      <c r="AH9" s="335">
        <f t="shared" si="0"/>
        <v>22.414999999999999</v>
      </c>
      <c r="AI9" s="335">
        <f t="shared" si="1"/>
        <v>22.414999999999999</v>
      </c>
      <c r="AJ9" s="335">
        <f>MIN(C9:AG9)</f>
        <v>0</v>
      </c>
      <c r="AK9" s="335">
        <f>MAX(C9:AG9)</f>
        <v>13.449</v>
      </c>
      <c r="AL9" s="335">
        <f>AVERAGE(C9:AG9)</f>
        <v>0.72306451612903222</v>
      </c>
    </row>
    <row r="10" spans="1:253" s="2" customFormat="1" ht="15.6" hidden="1">
      <c r="A10" s="332" t="s">
        <v>305</v>
      </c>
      <c r="B10" s="333" t="s">
        <v>3</v>
      </c>
      <c r="C10" s="333">
        <f t="shared" ref="C10:AC10" si="6">SUM(C8/1000*4139)</f>
        <v>0</v>
      </c>
      <c r="D10" s="333">
        <f t="shared" si="6"/>
        <v>0</v>
      </c>
      <c r="E10" s="333">
        <f t="shared" si="6"/>
        <v>0</v>
      </c>
      <c r="F10" s="333">
        <f t="shared" si="6"/>
        <v>0</v>
      </c>
      <c r="G10" s="333">
        <f t="shared" si="6"/>
        <v>0</v>
      </c>
      <c r="H10" s="333">
        <f t="shared" si="6"/>
        <v>0</v>
      </c>
      <c r="I10" s="333">
        <f t="shared" si="6"/>
        <v>0</v>
      </c>
      <c r="J10" s="333">
        <f t="shared" si="6"/>
        <v>0</v>
      </c>
      <c r="K10" s="333">
        <f t="shared" si="6"/>
        <v>0</v>
      </c>
      <c r="L10" s="333">
        <f t="shared" si="6"/>
        <v>0</v>
      </c>
      <c r="M10" s="333">
        <f t="shared" si="6"/>
        <v>0</v>
      </c>
      <c r="N10" s="333">
        <f t="shared" si="6"/>
        <v>0</v>
      </c>
      <c r="O10" s="333">
        <f t="shared" si="6"/>
        <v>0</v>
      </c>
      <c r="P10" s="333">
        <f t="shared" si="6"/>
        <v>0</v>
      </c>
      <c r="Q10" s="333">
        <f t="shared" si="6"/>
        <v>0</v>
      </c>
      <c r="R10" s="333">
        <f t="shared" si="6"/>
        <v>0</v>
      </c>
      <c r="S10" s="333">
        <f t="shared" si="6"/>
        <v>0</v>
      </c>
      <c r="T10" s="333">
        <f t="shared" si="6"/>
        <v>0</v>
      </c>
      <c r="U10" s="333">
        <f t="shared" si="6"/>
        <v>0</v>
      </c>
      <c r="V10" s="333">
        <f t="shared" si="6"/>
        <v>0</v>
      </c>
      <c r="W10" s="333">
        <f t="shared" si="6"/>
        <v>0</v>
      </c>
      <c r="X10" s="333">
        <f t="shared" si="6"/>
        <v>0</v>
      </c>
      <c r="Y10" s="333">
        <f t="shared" si="6"/>
        <v>0</v>
      </c>
      <c r="Z10" s="333">
        <v>0</v>
      </c>
      <c r="AA10" s="333">
        <v>0</v>
      </c>
      <c r="AB10" s="333">
        <f t="shared" si="6"/>
        <v>0</v>
      </c>
      <c r="AC10" s="333">
        <f t="shared" si="6"/>
        <v>0</v>
      </c>
      <c r="AD10" s="333">
        <v>0</v>
      </c>
      <c r="AE10" s="333">
        <f>SUM(AE8/1000*4139)</f>
        <v>0</v>
      </c>
      <c r="AF10" s="333">
        <f>SUM(AF8/1000*4139)</f>
        <v>0</v>
      </c>
      <c r="AG10" s="334">
        <f>SUM(AG8/1000*4139)</f>
        <v>0</v>
      </c>
      <c r="AH10" s="335">
        <f t="shared" si="0"/>
        <v>0</v>
      </c>
      <c r="AI10" s="335">
        <f t="shared" si="1"/>
        <v>0</v>
      </c>
      <c r="AJ10" s="335">
        <f>MIN(C10:AG10)</f>
        <v>0</v>
      </c>
      <c r="AK10" s="335">
        <f>MAX(C10:AG10)</f>
        <v>0</v>
      </c>
      <c r="AL10" s="335">
        <f>AVERAGE(C10:AG10)</f>
        <v>0</v>
      </c>
    </row>
    <row r="11" spans="1:253" s="2" customFormat="1" ht="15.6" hidden="1">
      <c r="A11" s="332" t="s">
        <v>303</v>
      </c>
      <c r="B11" s="333" t="s">
        <v>3</v>
      </c>
      <c r="C11" s="333">
        <f t="shared" ref="C11:AC11" si="7">SUM(C8/1000*2388)</f>
        <v>0</v>
      </c>
      <c r="D11" s="333">
        <f t="shared" si="7"/>
        <v>0</v>
      </c>
      <c r="E11" s="333">
        <f t="shared" si="7"/>
        <v>0</v>
      </c>
      <c r="F11" s="333">
        <f t="shared" si="7"/>
        <v>0</v>
      </c>
      <c r="G11" s="333">
        <f t="shared" si="7"/>
        <v>0</v>
      </c>
      <c r="H11" s="333">
        <f t="shared" si="7"/>
        <v>0</v>
      </c>
      <c r="I11" s="333">
        <f t="shared" si="7"/>
        <v>0</v>
      </c>
      <c r="J11" s="333">
        <f t="shared" si="7"/>
        <v>0</v>
      </c>
      <c r="K11" s="333">
        <f t="shared" si="7"/>
        <v>0</v>
      </c>
      <c r="L11" s="333">
        <f t="shared" si="7"/>
        <v>0</v>
      </c>
      <c r="M11" s="333">
        <f t="shared" si="7"/>
        <v>0</v>
      </c>
      <c r="N11" s="333">
        <f t="shared" si="7"/>
        <v>0</v>
      </c>
      <c r="O11" s="333">
        <f t="shared" si="7"/>
        <v>0</v>
      </c>
      <c r="P11" s="333">
        <f t="shared" si="7"/>
        <v>0</v>
      </c>
      <c r="Q11" s="333">
        <f t="shared" si="7"/>
        <v>0</v>
      </c>
      <c r="R11" s="333">
        <f t="shared" si="7"/>
        <v>0</v>
      </c>
      <c r="S11" s="333">
        <f t="shared" si="7"/>
        <v>0</v>
      </c>
      <c r="T11" s="333">
        <f t="shared" si="7"/>
        <v>0</v>
      </c>
      <c r="U11" s="333">
        <f t="shared" si="7"/>
        <v>0</v>
      </c>
      <c r="V11" s="333">
        <f t="shared" si="7"/>
        <v>0</v>
      </c>
      <c r="W11" s="333">
        <f t="shared" si="7"/>
        <v>0</v>
      </c>
      <c r="X11" s="333">
        <f t="shared" si="7"/>
        <v>0</v>
      </c>
      <c r="Y11" s="333">
        <f t="shared" si="7"/>
        <v>0</v>
      </c>
      <c r="Z11" s="333">
        <v>0</v>
      </c>
      <c r="AA11" s="333">
        <v>0</v>
      </c>
      <c r="AB11" s="333">
        <f t="shared" si="7"/>
        <v>0</v>
      </c>
      <c r="AC11" s="333">
        <f t="shared" si="7"/>
        <v>0</v>
      </c>
      <c r="AD11" s="333">
        <f>SUM(AD8/1000*2388)</f>
        <v>7.1640000000000006</v>
      </c>
      <c r="AE11" s="333">
        <f>SUM(AE8/1000*2388)</f>
        <v>0</v>
      </c>
      <c r="AF11" s="333">
        <f>SUM(AF8/1000*2388)</f>
        <v>0</v>
      </c>
      <c r="AG11" s="334">
        <f>SUM(AG8/1000*2388)</f>
        <v>0</v>
      </c>
      <c r="AH11" s="335">
        <f t="shared" si="0"/>
        <v>7.1640000000000006</v>
      </c>
      <c r="AI11" s="335">
        <f t="shared" si="1"/>
        <v>7.1640000000000006</v>
      </c>
      <c r="AJ11" s="335">
        <f>MIN(C11:AG11)</f>
        <v>0</v>
      </c>
      <c r="AK11" s="335">
        <f>MAX(C11:AG11)</f>
        <v>7.1640000000000006</v>
      </c>
      <c r="AL11" s="335">
        <f>AVERAGE(C11:AG11)</f>
        <v>0.2310967741935484</v>
      </c>
    </row>
    <row r="12" spans="1:253" s="2" customFormat="1" ht="15.6" hidden="1">
      <c r="A12" s="332" t="s">
        <v>307</v>
      </c>
      <c r="B12" s="333" t="s">
        <v>3</v>
      </c>
      <c r="C12" s="333">
        <f t="shared" ref="C12:AC12" si="8">SUM(C8/1000*1993)</f>
        <v>0</v>
      </c>
      <c r="D12" s="333">
        <f t="shared" si="8"/>
        <v>0</v>
      </c>
      <c r="E12" s="333">
        <f t="shared" si="8"/>
        <v>0</v>
      </c>
      <c r="F12" s="333">
        <f t="shared" si="8"/>
        <v>0</v>
      </c>
      <c r="G12" s="333">
        <f t="shared" si="8"/>
        <v>0</v>
      </c>
      <c r="H12" s="333">
        <f t="shared" si="8"/>
        <v>0</v>
      </c>
      <c r="I12" s="333">
        <f t="shared" si="8"/>
        <v>0</v>
      </c>
      <c r="J12" s="333">
        <f t="shared" si="8"/>
        <v>0</v>
      </c>
      <c r="K12" s="333">
        <f t="shared" si="8"/>
        <v>0</v>
      </c>
      <c r="L12" s="333">
        <f t="shared" si="8"/>
        <v>0</v>
      </c>
      <c r="M12" s="333">
        <f t="shared" si="8"/>
        <v>0</v>
      </c>
      <c r="N12" s="333">
        <f t="shared" si="8"/>
        <v>0</v>
      </c>
      <c r="O12" s="333">
        <f t="shared" si="8"/>
        <v>0</v>
      </c>
      <c r="P12" s="333">
        <f t="shared" si="8"/>
        <v>0</v>
      </c>
      <c r="Q12" s="333">
        <f t="shared" si="8"/>
        <v>0</v>
      </c>
      <c r="R12" s="333">
        <f t="shared" si="8"/>
        <v>0</v>
      </c>
      <c r="S12" s="333">
        <f t="shared" si="8"/>
        <v>0</v>
      </c>
      <c r="T12" s="333">
        <f t="shared" si="8"/>
        <v>0</v>
      </c>
      <c r="U12" s="333">
        <f t="shared" si="8"/>
        <v>0</v>
      </c>
      <c r="V12" s="333">
        <f t="shared" si="8"/>
        <v>0</v>
      </c>
      <c r="W12" s="333">
        <f t="shared" si="8"/>
        <v>0</v>
      </c>
      <c r="X12" s="333">
        <f t="shared" si="8"/>
        <v>0</v>
      </c>
      <c r="Y12" s="333">
        <f t="shared" si="8"/>
        <v>0</v>
      </c>
      <c r="Z12" s="333">
        <v>0</v>
      </c>
      <c r="AA12" s="333">
        <v>0</v>
      </c>
      <c r="AB12" s="333">
        <f t="shared" si="8"/>
        <v>0</v>
      </c>
      <c r="AC12" s="333">
        <f t="shared" si="8"/>
        <v>0</v>
      </c>
      <c r="AD12" s="333">
        <v>0</v>
      </c>
      <c r="AE12" s="333">
        <f>SUM(AE8/1000*1993)</f>
        <v>0</v>
      </c>
      <c r="AF12" s="333">
        <f>SUM(AF8/1000*1993)</f>
        <v>0</v>
      </c>
      <c r="AG12" s="334">
        <f>SUM(AG8/1000*1993)</f>
        <v>0</v>
      </c>
      <c r="AH12" s="335">
        <f t="shared" si="0"/>
        <v>0</v>
      </c>
      <c r="AI12" s="335">
        <f t="shared" si="1"/>
        <v>0</v>
      </c>
      <c r="AJ12" s="335">
        <f>MIN(C12:AG12)</f>
        <v>0</v>
      </c>
      <c r="AK12" s="335">
        <f>MAX(C12:AG12)</f>
        <v>0</v>
      </c>
      <c r="AL12" s="335">
        <f>AVERAGE(C12:AG12)</f>
        <v>0</v>
      </c>
    </row>
    <row r="13" spans="1:253" s="2" customFormat="1" ht="15.6" hidden="1">
      <c r="A13" s="332" t="s">
        <v>308</v>
      </c>
      <c r="B13" s="333" t="s">
        <v>3</v>
      </c>
      <c r="C13" s="333">
        <v>0</v>
      </c>
      <c r="D13" s="333">
        <v>0</v>
      </c>
      <c r="E13" s="333">
        <v>0</v>
      </c>
      <c r="F13" s="333">
        <v>0</v>
      </c>
      <c r="G13" s="333">
        <v>0</v>
      </c>
      <c r="H13" s="333">
        <v>0</v>
      </c>
      <c r="I13" s="333">
        <v>0</v>
      </c>
      <c r="J13" s="333">
        <v>0</v>
      </c>
      <c r="K13" s="333">
        <v>0</v>
      </c>
      <c r="L13" s="333">
        <v>0</v>
      </c>
      <c r="M13" s="333">
        <v>0</v>
      </c>
      <c r="N13" s="333">
        <v>0</v>
      </c>
      <c r="O13" s="333">
        <v>0</v>
      </c>
      <c r="P13" s="333">
        <v>0</v>
      </c>
      <c r="Q13" s="333">
        <v>0</v>
      </c>
      <c r="R13" s="333">
        <v>0</v>
      </c>
      <c r="S13" s="333">
        <v>0</v>
      </c>
      <c r="T13" s="333">
        <v>0</v>
      </c>
      <c r="U13" s="333">
        <v>0</v>
      </c>
      <c r="V13" s="333">
        <v>0</v>
      </c>
      <c r="W13" s="333">
        <v>0</v>
      </c>
      <c r="X13" s="333">
        <v>0</v>
      </c>
      <c r="Y13" s="333">
        <v>0</v>
      </c>
      <c r="Z13" s="333">
        <f>4.6</f>
        <v>4.5999999999999996</v>
      </c>
      <c r="AA13" s="333">
        <f t="shared" ref="AA13:AG13" si="9">4.6</f>
        <v>4.5999999999999996</v>
      </c>
      <c r="AB13" s="333">
        <f t="shared" si="9"/>
        <v>4.5999999999999996</v>
      </c>
      <c r="AC13" s="333">
        <f t="shared" si="9"/>
        <v>4.5999999999999996</v>
      </c>
      <c r="AD13" s="333">
        <f t="shared" si="9"/>
        <v>4.5999999999999996</v>
      </c>
      <c r="AE13" s="333">
        <f t="shared" si="9"/>
        <v>4.5999999999999996</v>
      </c>
      <c r="AF13" s="333">
        <f t="shared" si="9"/>
        <v>4.5999999999999996</v>
      </c>
      <c r="AG13" s="334">
        <f t="shared" si="9"/>
        <v>4.5999999999999996</v>
      </c>
      <c r="AH13" s="335">
        <f t="shared" si="0"/>
        <v>36.800000000000004</v>
      </c>
      <c r="AI13" s="335">
        <f t="shared" si="1"/>
        <v>36.800000000000004</v>
      </c>
      <c r="AJ13" s="335">
        <f t="shared" si="2"/>
        <v>0</v>
      </c>
      <c r="AK13" s="335">
        <f t="shared" si="3"/>
        <v>4.5999999999999996</v>
      </c>
      <c r="AL13" s="335">
        <f t="shared" si="4"/>
        <v>1.1870967741935485</v>
      </c>
    </row>
    <row r="14" spans="1:253" s="2" customFormat="1" ht="15.6" hidden="1">
      <c r="A14" s="332" t="s">
        <v>309</v>
      </c>
      <c r="B14" s="333" t="s">
        <v>3</v>
      </c>
      <c r="C14" s="333">
        <v>0</v>
      </c>
      <c r="D14" s="333">
        <v>0</v>
      </c>
      <c r="E14" s="333">
        <v>0</v>
      </c>
      <c r="F14" s="333">
        <v>0</v>
      </c>
      <c r="G14" s="333">
        <v>0</v>
      </c>
      <c r="H14" s="333">
        <v>0</v>
      </c>
      <c r="I14" s="333">
        <v>0</v>
      </c>
      <c r="J14" s="333">
        <v>0</v>
      </c>
      <c r="K14" s="333">
        <v>0</v>
      </c>
      <c r="L14" s="333">
        <v>0</v>
      </c>
      <c r="M14" s="333">
        <v>0</v>
      </c>
      <c r="N14" s="333">
        <v>0</v>
      </c>
      <c r="O14" s="333">
        <v>0</v>
      </c>
      <c r="P14" s="333">
        <v>0</v>
      </c>
      <c r="Q14" s="333">
        <v>0</v>
      </c>
      <c r="R14" s="333">
        <v>0</v>
      </c>
      <c r="S14" s="333">
        <v>0</v>
      </c>
      <c r="T14" s="333">
        <v>0</v>
      </c>
      <c r="U14" s="333">
        <v>0</v>
      </c>
      <c r="V14" s="333">
        <v>0</v>
      </c>
      <c r="W14" s="333">
        <v>0</v>
      </c>
      <c r="X14" s="333">
        <v>0</v>
      </c>
      <c r="Y14" s="333">
        <v>0</v>
      </c>
      <c r="Z14" s="333">
        <v>0</v>
      </c>
      <c r="AA14" s="333">
        <v>0</v>
      </c>
      <c r="AB14" s="333">
        <v>0</v>
      </c>
      <c r="AC14" s="333">
        <v>0</v>
      </c>
      <c r="AD14" s="333">
        <v>0</v>
      </c>
      <c r="AE14" s="333">
        <v>0</v>
      </c>
      <c r="AF14" s="333">
        <v>0</v>
      </c>
      <c r="AG14" s="334">
        <v>0</v>
      </c>
      <c r="AH14" s="335">
        <f t="shared" si="0"/>
        <v>0</v>
      </c>
      <c r="AI14" s="335">
        <f t="shared" si="1"/>
        <v>0</v>
      </c>
      <c r="AJ14" s="335">
        <f t="shared" si="2"/>
        <v>0</v>
      </c>
      <c r="AK14" s="335">
        <f t="shared" si="3"/>
        <v>0</v>
      </c>
      <c r="AL14" s="335">
        <f t="shared" si="4"/>
        <v>0</v>
      </c>
    </row>
    <row r="15" spans="1:253" s="2" customFormat="1" ht="15.6" hidden="1">
      <c r="A15" s="332" t="s">
        <v>310</v>
      </c>
      <c r="B15" s="333" t="s">
        <v>3</v>
      </c>
      <c r="C15" s="333">
        <v>0</v>
      </c>
      <c r="D15" s="333">
        <v>0</v>
      </c>
      <c r="E15" s="333">
        <v>0</v>
      </c>
      <c r="F15" s="333">
        <v>0</v>
      </c>
      <c r="G15" s="333">
        <v>0</v>
      </c>
      <c r="H15" s="333">
        <v>0</v>
      </c>
      <c r="I15" s="333">
        <v>0</v>
      </c>
      <c r="J15" s="333">
        <v>0</v>
      </c>
      <c r="K15" s="333">
        <v>0</v>
      </c>
      <c r="L15" s="333">
        <v>0</v>
      </c>
      <c r="M15" s="333">
        <v>0</v>
      </c>
      <c r="N15" s="333">
        <v>0</v>
      </c>
      <c r="O15" s="333">
        <v>0</v>
      </c>
      <c r="P15" s="333">
        <v>0</v>
      </c>
      <c r="Q15" s="333">
        <v>0</v>
      </c>
      <c r="R15" s="333">
        <v>0</v>
      </c>
      <c r="S15" s="333">
        <v>0</v>
      </c>
      <c r="T15" s="333">
        <v>0</v>
      </c>
      <c r="U15" s="333">
        <v>0</v>
      </c>
      <c r="V15" s="333">
        <v>0</v>
      </c>
      <c r="W15" s="333">
        <v>0</v>
      </c>
      <c r="X15" s="333">
        <v>0</v>
      </c>
      <c r="Y15" s="333">
        <v>0</v>
      </c>
      <c r="Z15" s="333">
        <v>0</v>
      </c>
      <c r="AA15" s="333">
        <v>0</v>
      </c>
      <c r="AB15" s="333">
        <v>0</v>
      </c>
      <c r="AC15" s="333">
        <v>6.1</v>
      </c>
      <c r="AD15" s="333">
        <v>6.1</v>
      </c>
      <c r="AE15" s="333">
        <v>6.1</v>
      </c>
      <c r="AF15" s="333">
        <v>6.1</v>
      </c>
      <c r="AG15" s="334">
        <v>6.1</v>
      </c>
      <c r="AH15" s="335">
        <f t="shared" si="0"/>
        <v>30.5</v>
      </c>
      <c r="AI15" s="335">
        <f t="shared" si="1"/>
        <v>30.5</v>
      </c>
      <c r="AJ15" s="335">
        <f t="shared" si="2"/>
        <v>0</v>
      </c>
      <c r="AK15" s="335">
        <f t="shared" si="3"/>
        <v>6.1</v>
      </c>
      <c r="AL15" s="335">
        <f t="shared" si="4"/>
        <v>0.9838709677419355</v>
      </c>
    </row>
    <row r="16" spans="1:253" s="2" customFormat="1" ht="15.6" hidden="1">
      <c r="A16" s="332" t="s">
        <v>311</v>
      </c>
      <c r="B16" s="333" t="s">
        <v>3</v>
      </c>
      <c r="C16" s="333">
        <v>0</v>
      </c>
      <c r="D16" s="333">
        <v>0</v>
      </c>
      <c r="E16" s="333">
        <v>0</v>
      </c>
      <c r="F16" s="333">
        <v>0</v>
      </c>
      <c r="G16" s="333">
        <v>0</v>
      </c>
      <c r="H16" s="333">
        <v>0</v>
      </c>
      <c r="I16" s="333">
        <v>0</v>
      </c>
      <c r="J16" s="333">
        <v>0</v>
      </c>
      <c r="K16" s="333">
        <v>0</v>
      </c>
      <c r="L16" s="333">
        <v>0</v>
      </c>
      <c r="M16" s="333">
        <v>0</v>
      </c>
      <c r="N16" s="333">
        <v>0</v>
      </c>
      <c r="O16" s="333">
        <v>0</v>
      </c>
      <c r="P16" s="333">
        <v>0</v>
      </c>
      <c r="Q16" s="333">
        <v>0</v>
      </c>
      <c r="R16" s="333">
        <v>0</v>
      </c>
      <c r="S16" s="333">
        <v>0</v>
      </c>
      <c r="T16" s="333">
        <v>0</v>
      </c>
      <c r="U16" s="333">
        <v>0</v>
      </c>
      <c r="V16" s="333">
        <v>0</v>
      </c>
      <c r="W16" s="333">
        <v>0</v>
      </c>
      <c r="X16" s="333">
        <v>0</v>
      </c>
      <c r="Y16" s="333">
        <v>0</v>
      </c>
      <c r="Z16" s="333">
        <v>0</v>
      </c>
      <c r="AA16" s="333">
        <v>0</v>
      </c>
      <c r="AB16" s="333">
        <v>0</v>
      </c>
      <c r="AC16" s="333">
        <v>0</v>
      </c>
      <c r="AD16" s="333">
        <v>0</v>
      </c>
      <c r="AE16" s="333">
        <v>0</v>
      </c>
      <c r="AF16" s="333">
        <v>0</v>
      </c>
      <c r="AG16" s="334">
        <f>4.6</f>
        <v>4.5999999999999996</v>
      </c>
      <c r="AH16" s="335">
        <f t="shared" si="0"/>
        <v>4.5999999999999996</v>
      </c>
      <c r="AI16" s="335">
        <f t="shared" si="1"/>
        <v>4.5999999999999996</v>
      </c>
      <c r="AJ16" s="335">
        <f t="shared" si="2"/>
        <v>0</v>
      </c>
      <c r="AK16" s="335">
        <f t="shared" si="3"/>
        <v>4.5999999999999996</v>
      </c>
      <c r="AL16" s="335">
        <f t="shared" si="4"/>
        <v>0.14838709677419354</v>
      </c>
    </row>
    <row r="17" spans="1:38" s="2" customFormat="1" ht="15.6">
      <c r="A17" s="267" t="s">
        <v>403</v>
      </c>
      <c r="B17" s="9" t="s">
        <v>3</v>
      </c>
      <c r="C17" s="9">
        <f t="shared" ref="C17:AF17" si="10">C9+C13</f>
        <v>0</v>
      </c>
      <c r="D17" s="9">
        <f t="shared" si="10"/>
        <v>0</v>
      </c>
      <c r="E17" s="9">
        <f t="shared" si="10"/>
        <v>0</v>
      </c>
      <c r="F17" s="9">
        <f t="shared" si="10"/>
        <v>0</v>
      </c>
      <c r="G17" s="9">
        <f t="shared" si="10"/>
        <v>0</v>
      </c>
      <c r="H17" s="9">
        <f t="shared" si="10"/>
        <v>0</v>
      </c>
      <c r="I17" s="9">
        <f t="shared" si="10"/>
        <v>0</v>
      </c>
      <c r="J17" s="9">
        <f t="shared" si="10"/>
        <v>0</v>
      </c>
      <c r="K17" s="9">
        <f t="shared" si="10"/>
        <v>0</v>
      </c>
      <c r="L17" s="9">
        <f t="shared" si="10"/>
        <v>0</v>
      </c>
      <c r="M17" s="9">
        <f t="shared" si="10"/>
        <v>0</v>
      </c>
      <c r="N17" s="9">
        <f t="shared" si="10"/>
        <v>0</v>
      </c>
      <c r="O17" s="9">
        <f t="shared" si="10"/>
        <v>0</v>
      </c>
      <c r="P17" s="9">
        <f t="shared" si="10"/>
        <v>0</v>
      </c>
      <c r="Q17" s="9">
        <f t="shared" si="10"/>
        <v>0</v>
      </c>
      <c r="R17" s="9">
        <f t="shared" si="10"/>
        <v>0</v>
      </c>
      <c r="S17" s="9">
        <f t="shared" si="10"/>
        <v>0</v>
      </c>
      <c r="T17" s="9">
        <f t="shared" si="10"/>
        <v>0</v>
      </c>
      <c r="U17" s="9">
        <f t="shared" si="10"/>
        <v>0</v>
      </c>
      <c r="V17" s="9">
        <f t="shared" si="10"/>
        <v>0</v>
      </c>
      <c r="W17" s="9">
        <f t="shared" si="10"/>
        <v>0</v>
      </c>
      <c r="X17" s="9">
        <f t="shared" si="10"/>
        <v>0</v>
      </c>
      <c r="Y17" s="9">
        <f t="shared" si="10"/>
        <v>0</v>
      </c>
      <c r="Z17" s="9">
        <f t="shared" si="10"/>
        <v>9.0829999999999984</v>
      </c>
      <c r="AA17" s="9">
        <f>AA9+AA13</f>
        <v>9.0829999999999984</v>
      </c>
      <c r="AB17" s="9">
        <f t="shared" si="10"/>
        <v>4.5999999999999996</v>
      </c>
      <c r="AC17" s="9">
        <f t="shared" si="10"/>
        <v>4.5999999999999996</v>
      </c>
      <c r="AD17" s="9">
        <f t="shared" si="10"/>
        <v>18.048999999999999</v>
      </c>
      <c r="AE17" s="9">
        <f t="shared" si="10"/>
        <v>4.5999999999999996</v>
      </c>
      <c r="AF17" s="9">
        <f t="shared" si="10"/>
        <v>4.5999999999999996</v>
      </c>
      <c r="AG17" s="270">
        <f>AG9+AG13</f>
        <v>4.5999999999999996</v>
      </c>
      <c r="AH17" s="273">
        <f t="shared" si="0"/>
        <v>59.215000000000003</v>
      </c>
      <c r="AI17" s="273">
        <f t="shared" si="1"/>
        <v>59.215000000000003</v>
      </c>
      <c r="AJ17" s="273">
        <f>MIN(C17:AG17)</f>
        <v>0</v>
      </c>
      <c r="AK17" s="273">
        <f>MAX(C17:AG17)</f>
        <v>18.048999999999999</v>
      </c>
      <c r="AL17" s="273">
        <f>AVERAGE(C17:AG17)</f>
        <v>1.9101612903225809</v>
      </c>
    </row>
    <row r="18" spans="1:38" s="2" customFormat="1" ht="15.6">
      <c r="A18" s="267" t="s">
        <v>404</v>
      </c>
      <c r="B18" s="9" t="s">
        <v>3</v>
      </c>
      <c r="C18" s="9">
        <f t="shared" ref="C18:AF18" si="11">C10+C14</f>
        <v>0</v>
      </c>
      <c r="D18" s="9">
        <f t="shared" si="11"/>
        <v>0</v>
      </c>
      <c r="E18" s="9">
        <f t="shared" si="11"/>
        <v>0</v>
      </c>
      <c r="F18" s="9">
        <f t="shared" si="11"/>
        <v>0</v>
      </c>
      <c r="G18" s="9">
        <f t="shared" si="11"/>
        <v>0</v>
      </c>
      <c r="H18" s="9">
        <f t="shared" si="11"/>
        <v>0</v>
      </c>
      <c r="I18" s="9">
        <f t="shared" si="11"/>
        <v>0</v>
      </c>
      <c r="J18" s="9">
        <f t="shared" si="11"/>
        <v>0</v>
      </c>
      <c r="K18" s="9">
        <f t="shared" si="11"/>
        <v>0</v>
      </c>
      <c r="L18" s="9">
        <f t="shared" si="11"/>
        <v>0</v>
      </c>
      <c r="M18" s="9">
        <f t="shared" si="11"/>
        <v>0</v>
      </c>
      <c r="N18" s="9">
        <f t="shared" si="11"/>
        <v>0</v>
      </c>
      <c r="O18" s="9">
        <f t="shared" si="11"/>
        <v>0</v>
      </c>
      <c r="P18" s="9">
        <f t="shared" si="11"/>
        <v>0</v>
      </c>
      <c r="Q18" s="9">
        <f t="shared" si="11"/>
        <v>0</v>
      </c>
      <c r="R18" s="9">
        <f t="shared" si="11"/>
        <v>0</v>
      </c>
      <c r="S18" s="9">
        <f t="shared" si="11"/>
        <v>0</v>
      </c>
      <c r="T18" s="9">
        <f t="shared" si="11"/>
        <v>0</v>
      </c>
      <c r="U18" s="9">
        <f t="shared" si="11"/>
        <v>0</v>
      </c>
      <c r="V18" s="9">
        <f t="shared" si="11"/>
        <v>0</v>
      </c>
      <c r="W18" s="9">
        <f t="shared" si="11"/>
        <v>0</v>
      </c>
      <c r="X18" s="9">
        <f t="shared" si="11"/>
        <v>0</v>
      </c>
      <c r="Y18" s="9">
        <f t="shared" si="11"/>
        <v>0</v>
      </c>
      <c r="Z18" s="9">
        <v>0</v>
      </c>
      <c r="AA18" s="9">
        <v>0</v>
      </c>
      <c r="AB18" s="9">
        <f t="shared" si="11"/>
        <v>0</v>
      </c>
      <c r="AC18" s="9">
        <f t="shared" si="11"/>
        <v>0</v>
      </c>
      <c r="AD18" s="9">
        <v>0</v>
      </c>
      <c r="AE18" s="9">
        <f t="shared" si="11"/>
        <v>0</v>
      </c>
      <c r="AF18" s="9">
        <f t="shared" si="11"/>
        <v>0</v>
      </c>
      <c r="AG18" s="270">
        <f>AG10+AG14</f>
        <v>0</v>
      </c>
      <c r="AH18" s="273">
        <f t="shared" si="0"/>
        <v>0</v>
      </c>
      <c r="AI18" s="273">
        <f t="shared" si="1"/>
        <v>0</v>
      </c>
      <c r="AJ18" s="273">
        <f>MIN(C18:AG18)</f>
        <v>0</v>
      </c>
      <c r="AK18" s="273">
        <f>MAX(C18:AG18)</f>
        <v>0</v>
      </c>
      <c r="AL18" s="273">
        <f>AVERAGE(C18:AG18)</f>
        <v>0</v>
      </c>
    </row>
    <row r="19" spans="1:38" s="2" customFormat="1" ht="15.6">
      <c r="A19" s="267" t="s">
        <v>405</v>
      </c>
      <c r="B19" s="9" t="s">
        <v>3</v>
      </c>
      <c r="C19" s="9">
        <f t="shared" ref="C19:AF19" si="12">C11+C15</f>
        <v>0</v>
      </c>
      <c r="D19" s="9">
        <f t="shared" si="12"/>
        <v>0</v>
      </c>
      <c r="E19" s="9">
        <f t="shared" si="12"/>
        <v>0</v>
      </c>
      <c r="F19" s="9">
        <f t="shared" si="12"/>
        <v>0</v>
      </c>
      <c r="G19" s="9">
        <f t="shared" si="12"/>
        <v>0</v>
      </c>
      <c r="H19" s="9">
        <f t="shared" si="12"/>
        <v>0</v>
      </c>
      <c r="I19" s="9">
        <f t="shared" si="12"/>
        <v>0</v>
      </c>
      <c r="J19" s="9">
        <f t="shared" si="12"/>
        <v>0</v>
      </c>
      <c r="K19" s="9">
        <f t="shared" si="12"/>
        <v>0</v>
      </c>
      <c r="L19" s="9">
        <f t="shared" si="12"/>
        <v>0</v>
      </c>
      <c r="M19" s="9">
        <f t="shared" si="12"/>
        <v>0</v>
      </c>
      <c r="N19" s="9">
        <f t="shared" si="12"/>
        <v>0</v>
      </c>
      <c r="O19" s="9">
        <f t="shared" si="12"/>
        <v>0</v>
      </c>
      <c r="P19" s="9">
        <f t="shared" si="12"/>
        <v>0</v>
      </c>
      <c r="Q19" s="9">
        <f t="shared" si="12"/>
        <v>0</v>
      </c>
      <c r="R19" s="9">
        <f t="shared" si="12"/>
        <v>0</v>
      </c>
      <c r="S19" s="9">
        <f t="shared" si="12"/>
        <v>0</v>
      </c>
      <c r="T19" s="9">
        <f t="shared" si="12"/>
        <v>0</v>
      </c>
      <c r="U19" s="9">
        <f t="shared" si="12"/>
        <v>0</v>
      </c>
      <c r="V19" s="9">
        <f t="shared" si="12"/>
        <v>0</v>
      </c>
      <c r="W19" s="9">
        <f t="shared" si="12"/>
        <v>0</v>
      </c>
      <c r="X19" s="9">
        <f t="shared" si="12"/>
        <v>0</v>
      </c>
      <c r="Y19" s="9">
        <f t="shared" si="12"/>
        <v>0</v>
      </c>
      <c r="Z19" s="9">
        <v>0</v>
      </c>
      <c r="AA19" s="9">
        <v>0</v>
      </c>
      <c r="AB19" s="9">
        <f t="shared" si="12"/>
        <v>0</v>
      </c>
      <c r="AC19" s="9">
        <f t="shared" si="12"/>
        <v>6.1</v>
      </c>
      <c r="AD19" s="9">
        <f t="shared" si="12"/>
        <v>13.263999999999999</v>
      </c>
      <c r="AE19" s="9">
        <f t="shared" si="12"/>
        <v>6.1</v>
      </c>
      <c r="AF19" s="9">
        <f t="shared" si="12"/>
        <v>6.1</v>
      </c>
      <c r="AG19" s="270">
        <f>AG11+AG15</f>
        <v>6.1</v>
      </c>
      <c r="AH19" s="273">
        <f t="shared" si="0"/>
        <v>37.664000000000001</v>
      </c>
      <c r="AI19" s="273">
        <f t="shared" si="1"/>
        <v>37.664000000000001</v>
      </c>
      <c r="AJ19" s="273">
        <f>MIN(C19:AG19)</f>
        <v>0</v>
      </c>
      <c r="AK19" s="273">
        <f>MAX(C19:AG19)</f>
        <v>13.263999999999999</v>
      </c>
      <c r="AL19" s="273">
        <f>AVERAGE(C19:AG19)</f>
        <v>1.2149677419354838</v>
      </c>
    </row>
    <row r="20" spans="1:38" s="2" customFormat="1" ht="15.6">
      <c r="A20" s="267" t="s">
        <v>406</v>
      </c>
      <c r="B20" s="9" t="s">
        <v>3</v>
      </c>
      <c r="C20" s="9">
        <f t="shared" ref="C20:AF20" si="13">C12+C16</f>
        <v>0</v>
      </c>
      <c r="D20" s="9">
        <f t="shared" si="13"/>
        <v>0</v>
      </c>
      <c r="E20" s="9">
        <f t="shared" si="13"/>
        <v>0</v>
      </c>
      <c r="F20" s="9">
        <f t="shared" si="13"/>
        <v>0</v>
      </c>
      <c r="G20" s="9">
        <f t="shared" si="13"/>
        <v>0</v>
      </c>
      <c r="H20" s="9">
        <f t="shared" si="13"/>
        <v>0</v>
      </c>
      <c r="I20" s="9">
        <f t="shared" si="13"/>
        <v>0</v>
      </c>
      <c r="J20" s="9">
        <f t="shared" si="13"/>
        <v>0</v>
      </c>
      <c r="K20" s="9">
        <f t="shared" si="13"/>
        <v>0</v>
      </c>
      <c r="L20" s="9">
        <f t="shared" si="13"/>
        <v>0</v>
      </c>
      <c r="M20" s="9">
        <f t="shared" si="13"/>
        <v>0</v>
      </c>
      <c r="N20" s="9">
        <f t="shared" si="13"/>
        <v>0</v>
      </c>
      <c r="O20" s="9">
        <f t="shared" si="13"/>
        <v>0</v>
      </c>
      <c r="P20" s="9">
        <f t="shared" si="13"/>
        <v>0</v>
      </c>
      <c r="Q20" s="9">
        <f t="shared" si="13"/>
        <v>0</v>
      </c>
      <c r="R20" s="9">
        <f t="shared" si="13"/>
        <v>0</v>
      </c>
      <c r="S20" s="9">
        <f t="shared" si="13"/>
        <v>0</v>
      </c>
      <c r="T20" s="9">
        <f t="shared" si="13"/>
        <v>0</v>
      </c>
      <c r="U20" s="9">
        <f t="shared" si="13"/>
        <v>0</v>
      </c>
      <c r="V20" s="9">
        <f t="shared" si="13"/>
        <v>0</v>
      </c>
      <c r="W20" s="9">
        <f t="shared" si="13"/>
        <v>0</v>
      </c>
      <c r="X20" s="9">
        <f t="shared" si="13"/>
        <v>0</v>
      </c>
      <c r="Y20" s="9">
        <f t="shared" si="13"/>
        <v>0</v>
      </c>
      <c r="Z20" s="9">
        <v>0</v>
      </c>
      <c r="AA20" s="9">
        <v>0</v>
      </c>
      <c r="AB20" s="9">
        <f t="shared" si="13"/>
        <v>0</v>
      </c>
      <c r="AC20" s="9">
        <f t="shared" si="13"/>
        <v>0</v>
      </c>
      <c r="AD20" s="9">
        <v>0</v>
      </c>
      <c r="AE20" s="9">
        <f t="shared" si="13"/>
        <v>0</v>
      </c>
      <c r="AF20" s="9">
        <f t="shared" si="13"/>
        <v>0</v>
      </c>
      <c r="AG20" s="270">
        <f>AG12+AG16</f>
        <v>4.5999999999999996</v>
      </c>
      <c r="AH20" s="273">
        <f t="shared" si="0"/>
        <v>4.5999999999999996</v>
      </c>
      <c r="AI20" s="273">
        <f t="shared" si="1"/>
        <v>4.5999999999999996</v>
      </c>
      <c r="AJ20" s="273">
        <f>MIN(C20:AG20)</f>
        <v>0</v>
      </c>
      <c r="AK20" s="273">
        <f>MAX(C20:AG20)</f>
        <v>4.5999999999999996</v>
      </c>
      <c r="AL20" s="273">
        <f>AVERAGE(C20:AG20)</f>
        <v>0.14838709677419354</v>
      </c>
    </row>
    <row r="21" spans="1:38" s="2" customFormat="1" ht="15.6" hidden="1">
      <c r="A21" s="267" t="s">
        <v>312</v>
      </c>
      <c r="B21" s="9" t="s">
        <v>3</v>
      </c>
      <c r="C21" s="9">
        <v>0</v>
      </c>
      <c r="D21" s="9">
        <v>0</v>
      </c>
      <c r="E21" s="9">
        <v>0</v>
      </c>
      <c r="F21" s="9">
        <v>0</v>
      </c>
      <c r="G21" s="9">
        <v>0</v>
      </c>
      <c r="H21" s="9">
        <v>0</v>
      </c>
      <c r="I21" s="9">
        <v>0</v>
      </c>
      <c r="J21" s="9">
        <v>0</v>
      </c>
      <c r="K21" s="9">
        <v>0</v>
      </c>
      <c r="L21" s="9">
        <v>0</v>
      </c>
      <c r="M21" s="9">
        <v>0</v>
      </c>
      <c r="N21" s="9">
        <v>0</v>
      </c>
      <c r="O21" s="9">
        <v>0</v>
      </c>
      <c r="P21" s="9">
        <v>0</v>
      </c>
      <c r="Q21" s="9">
        <v>0</v>
      </c>
      <c r="R21" s="9">
        <v>0</v>
      </c>
      <c r="S21" s="9">
        <v>0</v>
      </c>
      <c r="T21" s="9">
        <v>0</v>
      </c>
      <c r="U21" s="9">
        <v>2.1800000000000002</v>
      </c>
      <c r="V21" s="9">
        <v>6.09</v>
      </c>
      <c r="W21" s="9">
        <v>4.62</v>
      </c>
      <c r="X21" s="9">
        <v>1.47</v>
      </c>
      <c r="Y21" s="9">
        <v>10.08</v>
      </c>
      <c r="Z21" s="9">
        <v>18.060000000000002</v>
      </c>
      <c r="AA21" s="9">
        <v>32.479999999999997</v>
      </c>
      <c r="AB21" s="9">
        <v>13.2</v>
      </c>
      <c r="AC21" s="9">
        <v>0</v>
      </c>
      <c r="AD21" s="9">
        <v>12</v>
      </c>
      <c r="AE21" s="9">
        <v>22.08</v>
      </c>
      <c r="AF21" s="9">
        <v>30.959999999999997</v>
      </c>
      <c r="AG21" s="270">
        <v>33.36</v>
      </c>
      <c r="AH21" s="273">
        <f t="shared" si="0"/>
        <v>186.57999999999998</v>
      </c>
      <c r="AI21" s="273">
        <f t="shared" si="1"/>
        <v>186.57999999999998</v>
      </c>
      <c r="AJ21" s="273">
        <f t="shared" si="2"/>
        <v>0</v>
      </c>
      <c r="AK21" s="273">
        <f t="shared" si="3"/>
        <v>33.36</v>
      </c>
      <c r="AL21" s="273">
        <f t="shared" si="4"/>
        <v>6.0187096774193547</v>
      </c>
    </row>
    <row r="22" spans="1:38" s="2" customFormat="1" ht="15.6" hidden="1">
      <c r="A22" s="267" t="s">
        <v>313</v>
      </c>
      <c r="B22" s="9" t="s">
        <v>3</v>
      </c>
      <c r="C22" s="9">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7.14</v>
      </c>
      <c r="Y22" s="9">
        <v>12.809999999999999</v>
      </c>
      <c r="Z22" s="9">
        <v>10.08</v>
      </c>
      <c r="AA22" s="9">
        <v>0</v>
      </c>
      <c r="AB22" s="9">
        <v>0</v>
      </c>
      <c r="AC22" s="9">
        <v>0</v>
      </c>
      <c r="AD22" s="9">
        <v>0</v>
      </c>
      <c r="AE22" s="9">
        <v>0</v>
      </c>
      <c r="AF22" s="9">
        <v>0</v>
      </c>
      <c r="AG22" s="270">
        <v>0</v>
      </c>
      <c r="AH22" s="273">
        <f t="shared" si="0"/>
        <v>30.03</v>
      </c>
      <c r="AI22" s="273">
        <f t="shared" si="1"/>
        <v>30.03</v>
      </c>
      <c r="AJ22" s="273">
        <f t="shared" si="2"/>
        <v>0</v>
      </c>
      <c r="AK22" s="273">
        <f t="shared" si="3"/>
        <v>12.809999999999999</v>
      </c>
      <c r="AL22" s="273">
        <f t="shared" si="4"/>
        <v>0.96870967741935488</v>
      </c>
    </row>
    <row r="23" spans="1:38" s="2" customFormat="1" ht="15.6">
      <c r="A23" s="267" t="s">
        <v>256</v>
      </c>
      <c r="B23" s="9" t="s">
        <v>3</v>
      </c>
      <c r="C23" s="9">
        <v>0</v>
      </c>
      <c r="D23" s="9">
        <v>0</v>
      </c>
      <c r="E23" s="9">
        <v>0</v>
      </c>
      <c r="F23" s="9">
        <v>0</v>
      </c>
      <c r="G23" s="9">
        <v>0</v>
      </c>
      <c r="H23" s="9">
        <v>0</v>
      </c>
      <c r="I23" s="9">
        <v>0</v>
      </c>
      <c r="J23" s="9">
        <v>0</v>
      </c>
      <c r="K23" s="9">
        <v>0</v>
      </c>
      <c r="L23" s="9">
        <v>0</v>
      </c>
      <c r="M23" s="9">
        <v>0</v>
      </c>
      <c r="N23" s="9">
        <v>0</v>
      </c>
      <c r="O23" s="9">
        <v>0</v>
      </c>
      <c r="P23" s="9">
        <v>0</v>
      </c>
      <c r="Q23" s="9">
        <v>0</v>
      </c>
      <c r="R23" s="9">
        <v>0</v>
      </c>
      <c r="S23" s="9">
        <v>0</v>
      </c>
      <c r="T23" s="9">
        <v>0</v>
      </c>
      <c r="U23" s="9">
        <v>2.1800000000000002</v>
      </c>
      <c r="V23" s="9">
        <v>6.09</v>
      </c>
      <c r="W23" s="9">
        <v>4.62</v>
      </c>
      <c r="X23" s="9">
        <v>1.47</v>
      </c>
      <c r="Y23" s="9">
        <v>10.08</v>
      </c>
      <c r="Z23" s="9">
        <v>18.060000000000002</v>
      </c>
      <c r="AA23" s="9">
        <v>22.240000000000002</v>
      </c>
      <c r="AB23" s="9">
        <v>3.68</v>
      </c>
      <c r="AC23" s="9">
        <v>0</v>
      </c>
      <c r="AD23" s="9">
        <v>8.16</v>
      </c>
      <c r="AE23" s="9">
        <v>9.84</v>
      </c>
      <c r="AF23" s="9">
        <v>21.599999999999998</v>
      </c>
      <c r="AG23" s="270">
        <v>22.8</v>
      </c>
      <c r="AH23" s="273">
        <f t="shared" si="0"/>
        <v>130.82000000000002</v>
      </c>
      <c r="AI23" s="273">
        <f t="shared" si="1"/>
        <v>130.82000000000002</v>
      </c>
      <c r="AJ23" s="273">
        <f t="shared" si="2"/>
        <v>0</v>
      </c>
      <c r="AK23" s="273">
        <f t="shared" si="3"/>
        <v>22.8</v>
      </c>
      <c r="AL23" s="273">
        <f t="shared" si="4"/>
        <v>4.2200000000000006</v>
      </c>
    </row>
    <row r="24" spans="1:38" s="2" customFormat="1" ht="15.6">
      <c r="A24" s="267" t="s">
        <v>257</v>
      </c>
      <c r="B24" s="9" t="s">
        <v>3</v>
      </c>
      <c r="C24" s="9">
        <v>0</v>
      </c>
      <c r="D24" s="9">
        <v>0</v>
      </c>
      <c r="E24" s="9">
        <v>0</v>
      </c>
      <c r="F24" s="9">
        <v>0</v>
      </c>
      <c r="G24" s="9">
        <v>0</v>
      </c>
      <c r="H24" s="9">
        <v>0</v>
      </c>
      <c r="I24" s="9">
        <v>0</v>
      </c>
      <c r="J24" s="9">
        <v>0</v>
      </c>
      <c r="K24" s="9">
        <v>0</v>
      </c>
      <c r="L24" s="9">
        <v>0</v>
      </c>
      <c r="M24" s="9">
        <v>0</v>
      </c>
      <c r="N24" s="9">
        <v>0</v>
      </c>
      <c r="O24" s="9">
        <v>0</v>
      </c>
      <c r="P24" s="9">
        <v>0</v>
      </c>
      <c r="Q24" s="9">
        <v>0</v>
      </c>
      <c r="R24" s="9">
        <v>0</v>
      </c>
      <c r="S24" s="9">
        <v>0</v>
      </c>
      <c r="T24" s="9">
        <v>0</v>
      </c>
      <c r="U24" s="9">
        <v>0</v>
      </c>
      <c r="V24" s="9">
        <v>0</v>
      </c>
      <c r="W24" s="9">
        <v>0</v>
      </c>
      <c r="X24" s="9">
        <v>7.14</v>
      </c>
      <c r="Y24" s="9">
        <v>12.809999999999999</v>
      </c>
      <c r="Z24" s="9">
        <v>10.08</v>
      </c>
      <c r="AA24" s="9">
        <v>10.239999999999998</v>
      </c>
      <c r="AB24" s="9">
        <v>9.52</v>
      </c>
      <c r="AC24" s="9">
        <v>0</v>
      </c>
      <c r="AD24" s="9">
        <v>3.84</v>
      </c>
      <c r="AE24" s="9">
        <v>12.24</v>
      </c>
      <c r="AF24" s="9">
        <v>9.36</v>
      </c>
      <c r="AG24" s="270">
        <v>10.56</v>
      </c>
      <c r="AH24" s="273">
        <f t="shared" si="0"/>
        <v>85.789999999999992</v>
      </c>
      <c r="AI24" s="273">
        <f t="shared" si="1"/>
        <v>85.789999999999992</v>
      </c>
      <c r="AJ24" s="273">
        <f t="shared" si="2"/>
        <v>0</v>
      </c>
      <c r="AK24" s="273">
        <f t="shared" si="3"/>
        <v>12.809999999999999</v>
      </c>
      <c r="AL24" s="273">
        <f t="shared" si="4"/>
        <v>2.7674193548387094</v>
      </c>
    </row>
    <row r="25" spans="1:38" s="2" customFormat="1" ht="13.2" hidden="1">
      <c r="A25" s="332" t="s">
        <v>15</v>
      </c>
      <c r="B25" s="333" t="s">
        <v>18</v>
      </c>
      <c r="C25" s="333">
        <v>0</v>
      </c>
      <c r="D25" s="333">
        <v>0</v>
      </c>
      <c r="E25" s="333">
        <v>0</v>
      </c>
      <c r="F25" s="333">
        <v>0</v>
      </c>
      <c r="G25" s="333">
        <v>0</v>
      </c>
      <c r="H25" s="333">
        <v>0</v>
      </c>
      <c r="I25" s="333">
        <v>2500</v>
      </c>
      <c r="J25" s="333">
        <f t="shared" ref="J25:X25" si="14">K25-(36398-$I25)/25</f>
        <v>3855.9200000000237</v>
      </c>
      <c r="K25" s="333">
        <f t="shared" si="14"/>
        <v>5211.8400000000238</v>
      </c>
      <c r="L25" s="333">
        <f t="shared" si="14"/>
        <v>6567.7600000000239</v>
      </c>
      <c r="M25" s="333">
        <f t="shared" si="14"/>
        <v>7923.6800000000239</v>
      </c>
      <c r="N25" s="333">
        <f t="shared" si="14"/>
        <v>9279.600000000024</v>
      </c>
      <c r="O25" s="333">
        <f t="shared" si="14"/>
        <v>10635.520000000024</v>
      </c>
      <c r="P25" s="333">
        <f t="shared" si="14"/>
        <v>11991.440000000024</v>
      </c>
      <c r="Q25" s="333">
        <f t="shared" si="14"/>
        <v>13347.360000000024</v>
      </c>
      <c r="R25" s="333">
        <f t="shared" si="14"/>
        <v>14703.280000000024</v>
      </c>
      <c r="S25" s="333">
        <f t="shared" si="14"/>
        <v>16059.200000000024</v>
      </c>
      <c r="T25" s="333">
        <f t="shared" si="14"/>
        <v>17415.120000000024</v>
      </c>
      <c r="U25" s="333">
        <f t="shared" si="14"/>
        <v>18771.040000000023</v>
      </c>
      <c r="V25" s="333">
        <f t="shared" si="14"/>
        <v>20126.960000000021</v>
      </c>
      <c r="W25" s="333">
        <f t="shared" si="14"/>
        <v>21482.880000000019</v>
      </c>
      <c r="X25" s="333">
        <f t="shared" si="14"/>
        <v>22838.800000000017</v>
      </c>
      <c r="Y25" s="333">
        <f t="shared" ref="Y25:AE25" si="15">Z25-(36398-$I25)/25</f>
        <v>24194.720000000016</v>
      </c>
      <c r="Z25" s="333">
        <f>AA25-(36398-$I25)/25</f>
        <v>25550.640000000014</v>
      </c>
      <c r="AA25" s="333">
        <f t="shared" si="15"/>
        <v>26906.560000000012</v>
      </c>
      <c r="AB25" s="333">
        <f t="shared" si="15"/>
        <v>28262.48000000001</v>
      </c>
      <c r="AC25" s="333">
        <f t="shared" si="15"/>
        <v>29618.400000000009</v>
      </c>
      <c r="AD25" s="333">
        <f t="shared" si="15"/>
        <v>30974.320000000007</v>
      </c>
      <c r="AE25" s="333">
        <f t="shared" si="15"/>
        <v>32330.240000000005</v>
      </c>
      <c r="AF25" s="333">
        <f>AG25-(36398-$I25)/25</f>
        <v>33686.160000000003</v>
      </c>
      <c r="AG25" s="334">
        <f>36398-(36398-$I25)/25</f>
        <v>35042.080000000002</v>
      </c>
      <c r="AH25" s="337">
        <f t="shared" ref="AH25:AH31" si="16">SUM(C25:AG25)</f>
        <v>469276.00000000041</v>
      </c>
      <c r="AI25" s="337">
        <f t="shared" si="1"/>
        <v>469276.00000000041</v>
      </c>
      <c r="AJ25" s="337">
        <f t="shared" ref="AJ25:AJ34" si="17">MIN(C25:AG25)</f>
        <v>0</v>
      </c>
      <c r="AK25" s="337">
        <f t="shared" ref="AK25:AK31" si="18">MAX(C25:AG25)</f>
        <v>35042.080000000002</v>
      </c>
      <c r="AL25" s="337">
        <f t="shared" ref="AL25:AL34" si="19">AVERAGE(C25:AG25)</f>
        <v>15137.935483870981</v>
      </c>
    </row>
    <row r="26" spans="1:38" s="2" customFormat="1" ht="13.2" hidden="1">
      <c r="A26" s="332" t="s">
        <v>14</v>
      </c>
      <c r="B26" s="333" t="s">
        <v>18</v>
      </c>
      <c r="C26" s="333">
        <v>0</v>
      </c>
      <c r="D26" s="333">
        <v>0</v>
      </c>
      <c r="E26" s="333">
        <v>0</v>
      </c>
      <c r="F26" s="333">
        <v>0</v>
      </c>
      <c r="G26" s="333">
        <v>0</v>
      </c>
      <c r="H26" s="333">
        <v>0</v>
      </c>
      <c r="I26" s="333">
        <v>2604</v>
      </c>
      <c r="J26" s="333">
        <f t="shared" ref="J26:AE26" si="20">K26-(36883-$I26)/25</f>
        <v>3975.1599999999926</v>
      </c>
      <c r="K26" s="333">
        <f t="shared" si="20"/>
        <v>5346.3199999999924</v>
      </c>
      <c r="L26" s="333">
        <f t="shared" si="20"/>
        <v>6717.4799999999923</v>
      </c>
      <c r="M26" s="333">
        <f t="shared" si="20"/>
        <v>8088.6399999999921</v>
      </c>
      <c r="N26" s="333">
        <f t="shared" si="20"/>
        <v>9459.799999999992</v>
      </c>
      <c r="O26" s="333">
        <f t="shared" si="20"/>
        <v>10830.959999999992</v>
      </c>
      <c r="P26" s="333">
        <f t="shared" si="20"/>
        <v>12202.119999999992</v>
      </c>
      <c r="Q26" s="333">
        <f t="shared" si="20"/>
        <v>13573.279999999992</v>
      </c>
      <c r="R26" s="333">
        <f t="shared" si="20"/>
        <v>14944.439999999991</v>
      </c>
      <c r="S26" s="333">
        <f t="shared" si="20"/>
        <v>16315.599999999991</v>
      </c>
      <c r="T26" s="333">
        <f t="shared" si="20"/>
        <v>17686.759999999991</v>
      </c>
      <c r="U26" s="333">
        <f t="shared" si="20"/>
        <v>19057.919999999991</v>
      </c>
      <c r="V26" s="333">
        <f t="shared" si="20"/>
        <v>20429.079999999991</v>
      </c>
      <c r="W26" s="333">
        <f t="shared" si="20"/>
        <v>21800.239999999991</v>
      </c>
      <c r="X26" s="333">
        <f t="shared" si="20"/>
        <v>23171.399999999991</v>
      </c>
      <c r="Y26" s="333">
        <f t="shared" si="20"/>
        <v>24542.55999999999</v>
      </c>
      <c r="Z26" s="333">
        <f t="shared" si="20"/>
        <v>25913.71999999999</v>
      </c>
      <c r="AA26" s="333">
        <f t="shared" si="20"/>
        <v>27284.87999999999</v>
      </c>
      <c r="AB26" s="333">
        <f t="shared" si="20"/>
        <v>28656.03999999999</v>
      </c>
      <c r="AC26" s="333">
        <f t="shared" si="20"/>
        <v>30027.19999999999</v>
      </c>
      <c r="AD26" s="333">
        <f t="shared" si="20"/>
        <v>31398.35999999999</v>
      </c>
      <c r="AE26" s="333">
        <f t="shared" si="20"/>
        <v>32769.51999999999</v>
      </c>
      <c r="AF26" s="333">
        <f>AG26-(36883-$I26)/25</f>
        <v>34140.679999999993</v>
      </c>
      <c r="AG26" s="334">
        <f>36883-(36883-$I26)/25</f>
        <v>35511.839999999997</v>
      </c>
      <c r="AH26" s="337">
        <f t="shared" si="16"/>
        <v>476447.99999999988</v>
      </c>
      <c r="AI26" s="337">
        <f t="shared" si="1"/>
        <v>476447.99999999988</v>
      </c>
      <c r="AJ26" s="337">
        <f t="shared" si="17"/>
        <v>0</v>
      </c>
      <c r="AK26" s="337">
        <f t="shared" si="18"/>
        <v>35511.839999999997</v>
      </c>
      <c r="AL26" s="337">
        <f t="shared" si="19"/>
        <v>15369.290322580642</v>
      </c>
    </row>
    <row r="27" spans="1:38" s="2" customFormat="1" ht="15.6">
      <c r="A27" s="267" t="s">
        <v>16</v>
      </c>
      <c r="B27" s="9" t="s">
        <v>3</v>
      </c>
      <c r="C27" s="9">
        <f>CONVERT(C25,"gal","m3")*3</f>
        <v>0</v>
      </c>
      <c r="D27" s="9">
        <f t="shared" ref="D27:AG27" si="21">CONVERT((D25-C25),"gal","m3")*3</f>
        <v>0</v>
      </c>
      <c r="E27" s="9">
        <f t="shared" si="21"/>
        <v>0</v>
      </c>
      <c r="F27" s="9">
        <f t="shared" si="21"/>
        <v>0</v>
      </c>
      <c r="G27" s="9">
        <f t="shared" si="21"/>
        <v>0</v>
      </c>
      <c r="H27" s="9">
        <f t="shared" si="21"/>
        <v>0</v>
      </c>
      <c r="I27" s="9">
        <f t="shared" si="21"/>
        <v>28.390588380000001</v>
      </c>
      <c r="J27" s="9">
        <f t="shared" si="21"/>
        <v>15.398146638484109</v>
      </c>
      <c r="K27" s="9">
        <f t="shared" si="21"/>
        <v>15.398146638483841</v>
      </c>
      <c r="L27" s="9">
        <f t="shared" si="21"/>
        <v>15.398146638483841</v>
      </c>
      <c r="M27" s="9">
        <f t="shared" si="21"/>
        <v>15.398146638483841</v>
      </c>
      <c r="N27" s="9">
        <f t="shared" si="21"/>
        <v>15.398146638483841</v>
      </c>
      <c r="O27" s="9">
        <f t="shared" si="21"/>
        <v>15.398146638483841</v>
      </c>
      <c r="P27" s="9">
        <f t="shared" si="21"/>
        <v>15.398146638483841</v>
      </c>
      <c r="Q27" s="9">
        <f t="shared" si="21"/>
        <v>15.398146638483841</v>
      </c>
      <c r="R27" s="9">
        <f t="shared" si="21"/>
        <v>15.398146638483841</v>
      </c>
      <c r="S27" s="9">
        <f t="shared" si="21"/>
        <v>15.398146638483841</v>
      </c>
      <c r="T27" s="9">
        <f t="shared" si="21"/>
        <v>15.398146638483841</v>
      </c>
      <c r="U27" s="9">
        <f t="shared" si="21"/>
        <v>15.398146638483819</v>
      </c>
      <c r="V27" s="9">
        <f t="shared" si="21"/>
        <v>15.398146638483819</v>
      </c>
      <c r="W27" s="9">
        <f t="shared" si="21"/>
        <v>15.398146638483819</v>
      </c>
      <c r="X27" s="9">
        <f t="shared" si="21"/>
        <v>15.398146638483819</v>
      </c>
      <c r="Y27" s="9">
        <f t="shared" si="21"/>
        <v>15.398146638483819</v>
      </c>
      <c r="Z27" s="9">
        <f t="shared" si="21"/>
        <v>15.398146638483819</v>
      </c>
      <c r="AA27" s="9">
        <f t="shared" si="21"/>
        <v>15.398146638483819</v>
      </c>
      <c r="AB27" s="9">
        <f t="shared" si="21"/>
        <v>15.398146638483819</v>
      </c>
      <c r="AC27" s="9">
        <f t="shared" si="21"/>
        <v>15.398146638483819</v>
      </c>
      <c r="AD27" s="9">
        <f t="shared" si="21"/>
        <v>15.398146638483819</v>
      </c>
      <c r="AE27" s="9">
        <f>CONVERT((AE25-AD25),"gal","m3")*3</f>
        <v>15.398146638483819</v>
      </c>
      <c r="AF27" s="9">
        <f t="shared" si="21"/>
        <v>15.398146638483819</v>
      </c>
      <c r="AG27" s="270">
        <f t="shared" si="21"/>
        <v>15.398146638483819</v>
      </c>
      <c r="AH27" s="273">
        <f t="shared" si="16"/>
        <v>397.94610770361203</v>
      </c>
      <c r="AI27" s="273">
        <f t="shared" si="1"/>
        <v>397.94610770361203</v>
      </c>
      <c r="AJ27" s="273">
        <f t="shared" si="17"/>
        <v>0</v>
      </c>
      <c r="AK27" s="273">
        <f t="shared" si="18"/>
        <v>28.390588380000001</v>
      </c>
      <c r="AL27" s="273">
        <f t="shared" si="19"/>
        <v>12.83697121624555</v>
      </c>
    </row>
    <row r="28" spans="1:38" ht="15.6">
      <c r="A28" s="267" t="s">
        <v>17</v>
      </c>
      <c r="B28" s="9" t="s">
        <v>3</v>
      </c>
      <c r="C28" s="9">
        <f>CONVERT(C26,"gal","m3")*3</f>
        <v>0</v>
      </c>
      <c r="D28" s="9">
        <f t="shared" ref="D28:AG28" si="22">CONVERT((D26-C26),"gal","m3")*3</f>
        <v>0</v>
      </c>
      <c r="E28" s="9">
        <f t="shared" si="22"/>
        <v>0</v>
      </c>
      <c r="F28" s="9">
        <f t="shared" si="22"/>
        <v>0</v>
      </c>
      <c r="G28" s="9">
        <f t="shared" si="22"/>
        <v>0</v>
      </c>
      <c r="H28" s="9">
        <f t="shared" si="22"/>
        <v>0</v>
      </c>
      <c r="I28" s="9">
        <f t="shared" si="22"/>
        <v>29.571636856607995</v>
      </c>
      <c r="J28" s="9">
        <f t="shared" si="22"/>
        <v>15.571215665248236</v>
      </c>
      <c r="K28" s="9">
        <f t="shared" si="22"/>
        <v>15.571215665248317</v>
      </c>
      <c r="L28" s="9">
        <f t="shared" si="22"/>
        <v>15.571215665248317</v>
      </c>
      <c r="M28" s="9">
        <f t="shared" si="22"/>
        <v>15.571215665248317</v>
      </c>
      <c r="N28" s="9">
        <f t="shared" si="22"/>
        <v>15.571215665248317</v>
      </c>
      <c r="O28" s="9">
        <f t="shared" si="22"/>
        <v>15.571215665248317</v>
      </c>
      <c r="P28" s="9">
        <f t="shared" si="22"/>
        <v>15.571215665248317</v>
      </c>
      <c r="Q28" s="9">
        <f t="shared" si="22"/>
        <v>15.571215665248317</v>
      </c>
      <c r="R28" s="9">
        <f t="shared" si="22"/>
        <v>15.571215665248317</v>
      </c>
      <c r="S28" s="9">
        <f t="shared" si="22"/>
        <v>15.571215665248317</v>
      </c>
      <c r="T28" s="9">
        <f t="shared" si="22"/>
        <v>15.571215665248317</v>
      </c>
      <c r="U28" s="9">
        <f t="shared" si="22"/>
        <v>15.571215665248317</v>
      </c>
      <c r="V28" s="9">
        <f t="shared" si="22"/>
        <v>15.571215665248317</v>
      </c>
      <c r="W28" s="9">
        <f t="shared" si="22"/>
        <v>15.571215665248317</v>
      </c>
      <c r="X28" s="9">
        <f t="shared" si="22"/>
        <v>15.571215665248317</v>
      </c>
      <c r="Y28" s="9">
        <f t="shared" si="22"/>
        <v>15.571215665248317</v>
      </c>
      <c r="Z28" s="9">
        <f t="shared" si="22"/>
        <v>15.571215665248317</v>
      </c>
      <c r="AA28" s="9">
        <f t="shared" si="22"/>
        <v>15.571215665248317</v>
      </c>
      <c r="AB28" s="9">
        <f t="shared" si="22"/>
        <v>15.571215665248317</v>
      </c>
      <c r="AC28" s="9">
        <f t="shared" si="22"/>
        <v>15.571215665248317</v>
      </c>
      <c r="AD28" s="9">
        <f t="shared" si="22"/>
        <v>15.571215665248317</v>
      </c>
      <c r="AE28" s="9">
        <f t="shared" si="22"/>
        <v>15.571215665248317</v>
      </c>
      <c r="AF28" s="9">
        <f t="shared" si="22"/>
        <v>15.571215665248358</v>
      </c>
      <c r="AG28" s="270">
        <f t="shared" si="22"/>
        <v>15.571215665248358</v>
      </c>
      <c r="AH28" s="273">
        <f>SUM(C28:AG28)</f>
        <v>403.28081282256738</v>
      </c>
      <c r="AI28" s="273">
        <f t="shared" si="1"/>
        <v>403.28081282256738</v>
      </c>
      <c r="AJ28" s="273">
        <f t="shared" si="17"/>
        <v>0</v>
      </c>
      <c r="AK28" s="273">
        <f t="shared" si="18"/>
        <v>29.571636856607995</v>
      </c>
      <c r="AL28" s="273">
        <f t="shared" si="19"/>
        <v>13.009058478147335</v>
      </c>
    </row>
    <row r="29" spans="1:38" ht="15.6">
      <c r="A29" s="267" t="s">
        <v>314</v>
      </c>
      <c r="B29" s="9" t="s">
        <v>3</v>
      </c>
      <c r="C29" s="9">
        <v>0</v>
      </c>
      <c r="D29" s="9">
        <v>0</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270">
        <v>0</v>
      </c>
      <c r="AH29" s="273">
        <f t="shared" si="16"/>
        <v>0</v>
      </c>
      <c r="AI29" s="273">
        <f t="shared" si="1"/>
        <v>0</v>
      </c>
      <c r="AJ29" s="273">
        <f t="shared" si="17"/>
        <v>0</v>
      </c>
      <c r="AK29" s="273">
        <f t="shared" si="18"/>
        <v>0</v>
      </c>
      <c r="AL29" s="273">
        <f t="shared" si="19"/>
        <v>0</v>
      </c>
    </row>
    <row r="30" spans="1:38" ht="13.2" hidden="1">
      <c r="A30" s="332" t="s">
        <v>8</v>
      </c>
      <c r="B30" s="333" t="s">
        <v>19</v>
      </c>
      <c r="C30" s="333">
        <v>0</v>
      </c>
      <c r="D30" s="333">
        <v>0</v>
      </c>
      <c r="E30" s="333">
        <v>0</v>
      </c>
      <c r="F30" s="333">
        <v>0</v>
      </c>
      <c r="G30" s="333">
        <v>0</v>
      </c>
      <c r="H30" s="333">
        <v>0</v>
      </c>
      <c r="I30" s="333">
        <v>24</v>
      </c>
      <c r="J30" s="333">
        <v>24</v>
      </c>
      <c r="K30" s="333">
        <v>24</v>
      </c>
      <c r="L30" s="333">
        <v>24</v>
      </c>
      <c r="M30" s="333">
        <v>24</v>
      </c>
      <c r="N30" s="333">
        <v>24</v>
      </c>
      <c r="O30" s="333">
        <v>24</v>
      </c>
      <c r="P30" s="333">
        <v>24</v>
      </c>
      <c r="Q30" s="333">
        <v>24</v>
      </c>
      <c r="R30" s="333">
        <v>24</v>
      </c>
      <c r="S30" s="333">
        <v>24</v>
      </c>
      <c r="T30" s="333">
        <v>24</v>
      </c>
      <c r="U30" s="333">
        <v>24</v>
      </c>
      <c r="V30" s="333">
        <v>24</v>
      </c>
      <c r="W30" s="333">
        <v>24</v>
      </c>
      <c r="X30" s="333">
        <v>24</v>
      </c>
      <c r="Y30" s="333">
        <v>24</v>
      </c>
      <c r="Z30" s="333">
        <v>24</v>
      </c>
      <c r="AA30" s="333">
        <v>24</v>
      </c>
      <c r="AB30" s="333">
        <v>24</v>
      </c>
      <c r="AC30" s="333">
        <v>24</v>
      </c>
      <c r="AD30" s="333">
        <v>24</v>
      </c>
      <c r="AE30" s="333">
        <v>24</v>
      </c>
      <c r="AF30" s="333">
        <v>24</v>
      </c>
      <c r="AG30" s="334">
        <v>24</v>
      </c>
      <c r="AH30" s="335">
        <f t="shared" si="16"/>
        <v>600</v>
      </c>
      <c r="AI30" s="335">
        <f t="shared" si="1"/>
        <v>600</v>
      </c>
      <c r="AJ30" s="335">
        <f t="shared" si="17"/>
        <v>0</v>
      </c>
      <c r="AK30" s="335">
        <f t="shared" si="18"/>
        <v>24</v>
      </c>
      <c r="AL30" s="335">
        <f t="shared" si="19"/>
        <v>19.35483870967742</v>
      </c>
    </row>
    <row r="31" spans="1:38" ht="15.6">
      <c r="A31" s="267" t="s">
        <v>8</v>
      </c>
      <c r="B31" s="9" t="s">
        <v>3</v>
      </c>
      <c r="C31" s="9">
        <f t="shared" ref="C31:X31" si="23">C30*0.878*60</f>
        <v>0</v>
      </c>
      <c r="D31" s="9">
        <f t="shared" si="23"/>
        <v>0</v>
      </c>
      <c r="E31" s="9">
        <f t="shared" si="23"/>
        <v>0</v>
      </c>
      <c r="F31" s="9">
        <f t="shared" si="23"/>
        <v>0</v>
      </c>
      <c r="G31" s="9">
        <f t="shared" si="23"/>
        <v>0</v>
      </c>
      <c r="H31" s="9">
        <f t="shared" si="23"/>
        <v>0</v>
      </c>
      <c r="I31" s="9">
        <f t="shared" si="23"/>
        <v>1264.32</v>
      </c>
      <c r="J31" s="9">
        <f t="shared" si="23"/>
        <v>1264.32</v>
      </c>
      <c r="K31" s="9">
        <f t="shared" si="23"/>
        <v>1264.32</v>
      </c>
      <c r="L31" s="9">
        <f t="shared" si="23"/>
        <v>1264.32</v>
      </c>
      <c r="M31" s="9">
        <f t="shared" si="23"/>
        <v>1264.32</v>
      </c>
      <c r="N31" s="9">
        <f t="shared" si="23"/>
        <v>1264.32</v>
      </c>
      <c r="O31" s="9">
        <f t="shared" si="23"/>
        <v>1264.32</v>
      </c>
      <c r="P31" s="9">
        <f t="shared" si="23"/>
        <v>1264.32</v>
      </c>
      <c r="Q31" s="9">
        <f t="shared" si="23"/>
        <v>1264.32</v>
      </c>
      <c r="R31" s="9">
        <f t="shared" si="23"/>
        <v>1264.32</v>
      </c>
      <c r="S31" s="9">
        <f t="shared" si="23"/>
        <v>1264.32</v>
      </c>
      <c r="T31" s="9">
        <f t="shared" si="23"/>
        <v>1264.32</v>
      </c>
      <c r="U31" s="9">
        <f t="shared" si="23"/>
        <v>1264.32</v>
      </c>
      <c r="V31" s="9">
        <f t="shared" si="23"/>
        <v>1264.32</v>
      </c>
      <c r="W31" s="9">
        <f t="shared" si="23"/>
        <v>1264.32</v>
      </c>
      <c r="X31" s="9">
        <f t="shared" si="23"/>
        <v>1264.32</v>
      </c>
      <c r="Y31" s="9">
        <f>Y30*0.878*60</f>
        <v>1264.32</v>
      </c>
      <c r="Z31" s="9">
        <f t="shared" ref="Z31:AG31" si="24">Z30*0.878*60</f>
        <v>1264.32</v>
      </c>
      <c r="AA31" s="9">
        <f t="shared" si="24"/>
        <v>1264.32</v>
      </c>
      <c r="AB31" s="9">
        <f t="shared" si="24"/>
        <v>1264.32</v>
      </c>
      <c r="AC31" s="9">
        <f t="shared" si="24"/>
        <v>1264.32</v>
      </c>
      <c r="AD31" s="9">
        <f t="shared" si="24"/>
        <v>1264.32</v>
      </c>
      <c r="AE31" s="9">
        <f t="shared" si="24"/>
        <v>1264.32</v>
      </c>
      <c r="AF31" s="9">
        <f t="shared" si="24"/>
        <v>1264.32</v>
      </c>
      <c r="AG31" s="270">
        <f t="shared" si="24"/>
        <v>1264.32</v>
      </c>
      <c r="AH31" s="273">
        <f t="shared" si="16"/>
        <v>31607.999999999996</v>
      </c>
      <c r="AI31" s="273">
        <f t="shared" si="1"/>
        <v>31607.999999999996</v>
      </c>
      <c r="AJ31" s="273">
        <f t="shared" si="17"/>
        <v>0</v>
      </c>
      <c r="AK31" s="273">
        <f t="shared" si="18"/>
        <v>1264.32</v>
      </c>
      <c r="AL31" s="273">
        <f t="shared" si="19"/>
        <v>1019.6129032258063</v>
      </c>
    </row>
    <row r="32" spans="1:38" ht="13.2" hidden="1">
      <c r="A32" s="332" t="s">
        <v>300</v>
      </c>
      <c r="B32" s="333" t="s">
        <v>19</v>
      </c>
      <c r="C32" s="333">
        <v>0</v>
      </c>
      <c r="D32" s="333">
        <v>0</v>
      </c>
      <c r="E32" s="333">
        <v>0</v>
      </c>
      <c r="F32" s="333">
        <v>0</v>
      </c>
      <c r="G32" s="333">
        <v>0</v>
      </c>
      <c r="H32" s="333">
        <v>0</v>
      </c>
      <c r="I32" s="333">
        <v>0</v>
      </c>
      <c r="J32" s="333">
        <v>0</v>
      </c>
      <c r="K32" s="333">
        <v>18</v>
      </c>
      <c r="L32" s="333">
        <v>24</v>
      </c>
      <c r="M32" s="333">
        <v>0</v>
      </c>
      <c r="N32" s="333">
        <v>0</v>
      </c>
      <c r="O32" s="333">
        <v>0</v>
      </c>
      <c r="P32" s="333">
        <v>0</v>
      </c>
      <c r="Q32" s="333">
        <v>0</v>
      </c>
      <c r="R32" s="333">
        <v>0</v>
      </c>
      <c r="S32" s="333">
        <v>0</v>
      </c>
      <c r="T32" s="333">
        <v>0</v>
      </c>
      <c r="U32" s="333">
        <v>0</v>
      </c>
      <c r="V32" s="333">
        <v>0</v>
      </c>
      <c r="W32" s="333">
        <v>0.25</v>
      </c>
      <c r="X32" s="333">
        <v>0.67</v>
      </c>
      <c r="Y32" s="333">
        <v>0.17</v>
      </c>
      <c r="Z32" s="333">
        <v>3</v>
      </c>
      <c r="AA32" s="333">
        <v>2</v>
      </c>
      <c r="AB32" s="333">
        <v>0</v>
      </c>
      <c r="AC32" s="333">
        <v>2</v>
      </c>
      <c r="AD32" s="333">
        <v>0</v>
      </c>
      <c r="AE32" s="333">
        <v>0</v>
      </c>
      <c r="AF32" s="333">
        <v>0.33</v>
      </c>
      <c r="AG32" s="334">
        <v>0.67</v>
      </c>
      <c r="AH32" s="335">
        <f>SUM(C32:AG32)</f>
        <v>51.09</v>
      </c>
      <c r="AI32" s="335">
        <f t="shared" si="1"/>
        <v>51.09</v>
      </c>
      <c r="AJ32" s="335">
        <f t="shared" si="17"/>
        <v>0</v>
      </c>
      <c r="AK32" s="335">
        <f>MAX(C32:AG32)</f>
        <v>24</v>
      </c>
      <c r="AL32" s="335">
        <f t="shared" si="19"/>
        <v>1.6480645161290324</v>
      </c>
    </row>
    <row r="33" spans="1:38" ht="15.6">
      <c r="A33" s="267" t="s">
        <v>300</v>
      </c>
      <c r="B33" s="9" t="s">
        <v>3</v>
      </c>
      <c r="C33" s="9">
        <f t="shared" ref="C33:AE33" si="25">C32*24.9*60</f>
        <v>0</v>
      </c>
      <c r="D33" s="9">
        <f t="shared" si="25"/>
        <v>0</v>
      </c>
      <c r="E33" s="9">
        <f t="shared" si="25"/>
        <v>0</v>
      </c>
      <c r="F33" s="9">
        <f t="shared" si="25"/>
        <v>0</v>
      </c>
      <c r="G33" s="9">
        <f t="shared" si="25"/>
        <v>0</v>
      </c>
      <c r="H33" s="9">
        <f t="shared" si="25"/>
        <v>0</v>
      </c>
      <c r="I33" s="9">
        <f t="shared" si="25"/>
        <v>0</v>
      </c>
      <c r="J33" s="9">
        <f t="shared" si="25"/>
        <v>0</v>
      </c>
      <c r="K33" s="10">
        <f t="shared" si="25"/>
        <v>26892</v>
      </c>
      <c r="L33" s="10">
        <f t="shared" si="25"/>
        <v>35855.999999999993</v>
      </c>
      <c r="M33" s="9">
        <f t="shared" si="25"/>
        <v>0</v>
      </c>
      <c r="N33" s="9">
        <f t="shared" si="25"/>
        <v>0</v>
      </c>
      <c r="O33" s="9">
        <f t="shared" si="25"/>
        <v>0</v>
      </c>
      <c r="P33" s="9">
        <f t="shared" si="25"/>
        <v>0</v>
      </c>
      <c r="Q33" s="9">
        <f t="shared" si="25"/>
        <v>0</v>
      </c>
      <c r="R33" s="9">
        <f t="shared" si="25"/>
        <v>0</v>
      </c>
      <c r="S33" s="9">
        <f t="shared" si="25"/>
        <v>0</v>
      </c>
      <c r="T33" s="9">
        <f t="shared" si="25"/>
        <v>0</v>
      </c>
      <c r="U33" s="9">
        <f t="shared" si="25"/>
        <v>0</v>
      </c>
      <c r="V33" s="9">
        <f t="shared" si="25"/>
        <v>0</v>
      </c>
      <c r="W33" s="9">
        <f>W32*24.9*60</f>
        <v>373.5</v>
      </c>
      <c r="X33" s="9">
        <f t="shared" si="25"/>
        <v>1000.98</v>
      </c>
      <c r="Y33" s="9">
        <f t="shared" si="25"/>
        <v>253.98</v>
      </c>
      <c r="Z33" s="9">
        <f t="shared" si="25"/>
        <v>4481.9999999999991</v>
      </c>
      <c r="AA33" s="9">
        <f t="shared" si="25"/>
        <v>2988</v>
      </c>
      <c r="AB33" s="9">
        <f t="shared" si="25"/>
        <v>0</v>
      </c>
      <c r="AC33" s="9">
        <f t="shared" si="25"/>
        <v>2988</v>
      </c>
      <c r="AD33" s="9">
        <f t="shared" si="25"/>
        <v>0</v>
      </c>
      <c r="AE33" s="9">
        <f t="shared" si="25"/>
        <v>0</v>
      </c>
      <c r="AF33" s="9">
        <f>AF32*24.9*60</f>
        <v>493.02000000000004</v>
      </c>
      <c r="AG33" s="270">
        <f>AG32*24.9*60</f>
        <v>1000.98</v>
      </c>
      <c r="AH33" s="273">
        <f>SUM(C33:AG33)</f>
        <v>76328.459999999992</v>
      </c>
      <c r="AI33" s="273">
        <f t="shared" si="1"/>
        <v>76328.459999999992</v>
      </c>
      <c r="AJ33" s="273">
        <f t="shared" si="17"/>
        <v>0</v>
      </c>
      <c r="AK33" s="273">
        <f>MAX(C33:AG33)</f>
        <v>35855.999999999993</v>
      </c>
      <c r="AL33" s="273">
        <f t="shared" si="19"/>
        <v>2462.208387096774</v>
      </c>
    </row>
    <row r="34" spans="1:38" ht="13.2">
      <c r="A34" s="267" t="s">
        <v>4</v>
      </c>
      <c r="B34" s="9" t="s">
        <v>5</v>
      </c>
      <c r="C34" s="9">
        <v>0</v>
      </c>
      <c r="D34" s="9">
        <v>0</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35</v>
      </c>
      <c r="Z34" s="9">
        <v>36</v>
      </c>
      <c r="AA34" s="9">
        <v>68</v>
      </c>
      <c r="AB34" s="9">
        <v>69</v>
      </c>
      <c r="AC34" s="9">
        <v>69</v>
      </c>
      <c r="AD34" s="9">
        <v>69</v>
      </c>
      <c r="AE34" s="9">
        <v>71</v>
      </c>
      <c r="AF34" s="9">
        <v>71</v>
      </c>
      <c r="AG34" s="270">
        <v>69</v>
      </c>
      <c r="AH34" s="273"/>
      <c r="AI34" s="273"/>
      <c r="AJ34" s="336">
        <f t="shared" si="17"/>
        <v>0</v>
      </c>
      <c r="AK34" s="336">
        <f>MAX(C34:AG34)</f>
        <v>71</v>
      </c>
      <c r="AL34" s="336">
        <f t="shared" si="19"/>
        <v>17.967741935483872</v>
      </c>
    </row>
    <row r="36" spans="1:38">
      <c r="AH36" s="216"/>
    </row>
    <row r="37" spans="1:38" ht="13.2">
      <c r="A37" s="3" t="s">
        <v>392</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row>
    <row r="38" spans="1:38" ht="13.2">
      <c r="A38" s="190" t="s">
        <v>1</v>
      </c>
      <c r="B38" s="190" t="s">
        <v>2</v>
      </c>
      <c r="C38" s="190">
        <v>1</v>
      </c>
      <c r="D38" s="190">
        <v>2</v>
      </c>
      <c r="E38" s="190">
        <v>3</v>
      </c>
      <c r="F38" s="190">
        <v>4</v>
      </c>
      <c r="G38" s="190">
        <v>5</v>
      </c>
      <c r="H38" s="190">
        <v>6</v>
      </c>
      <c r="I38" s="190">
        <v>7</v>
      </c>
      <c r="J38" s="190">
        <v>8</v>
      </c>
      <c r="K38" s="190">
        <v>9</v>
      </c>
      <c r="L38" s="190">
        <v>10</v>
      </c>
      <c r="M38" s="190">
        <v>11</v>
      </c>
      <c r="N38" s="190">
        <v>12</v>
      </c>
      <c r="O38" s="190">
        <v>13</v>
      </c>
      <c r="P38" s="190">
        <v>14</v>
      </c>
      <c r="Q38" s="190">
        <v>15</v>
      </c>
      <c r="R38" s="190">
        <v>16</v>
      </c>
      <c r="S38" s="190">
        <v>17</v>
      </c>
      <c r="T38" s="190">
        <v>18</v>
      </c>
      <c r="U38" s="190">
        <v>19</v>
      </c>
      <c r="V38" s="190">
        <v>20</v>
      </c>
      <c r="W38" s="190">
        <v>21</v>
      </c>
      <c r="X38" s="190">
        <v>22</v>
      </c>
      <c r="Y38" s="190">
        <v>23</v>
      </c>
      <c r="Z38" s="190">
        <v>24</v>
      </c>
      <c r="AA38" s="190">
        <v>25</v>
      </c>
      <c r="AB38" s="190">
        <v>26</v>
      </c>
      <c r="AC38" s="190">
        <v>27</v>
      </c>
      <c r="AD38" s="190">
        <v>28</v>
      </c>
      <c r="AE38" s="190">
        <v>29</v>
      </c>
      <c r="AF38" s="190">
        <v>30</v>
      </c>
      <c r="AG38" s="269">
        <v>31</v>
      </c>
      <c r="AH38" s="271" t="s">
        <v>0</v>
      </c>
      <c r="AI38" s="272" t="s">
        <v>9</v>
      </c>
      <c r="AJ38" s="272" t="s">
        <v>10</v>
      </c>
      <c r="AK38" s="272" t="s">
        <v>11</v>
      </c>
      <c r="AL38" s="272" t="s">
        <v>12</v>
      </c>
    </row>
    <row r="39" spans="1:38" s="2" customFormat="1" ht="15.6">
      <c r="A39" s="267" t="s">
        <v>306</v>
      </c>
      <c r="B39" s="9" t="s">
        <v>3</v>
      </c>
      <c r="C39" s="9">
        <v>0</v>
      </c>
      <c r="D39" s="9">
        <v>0</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270"/>
      <c r="AH39" s="273">
        <f t="shared" ref="AH39:AH54" si="26">SUM(C39:AG39)</f>
        <v>0</v>
      </c>
      <c r="AI39" s="273">
        <f t="shared" ref="AI39:AI60" si="27">AH39+AI7</f>
        <v>0</v>
      </c>
      <c r="AJ39" s="273">
        <f>MIN(C39:AG39)</f>
        <v>0</v>
      </c>
      <c r="AK39" s="273">
        <f>MAX(C39:AG39)</f>
        <v>0</v>
      </c>
      <c r="AL39" s="273">
        <f>AVERAGE(C39:AG39)</f>
        <v>0</v>
      </c>
    </row>
    <row r="40" spans="1:38" s="2" customFormat="1" ht="13.2">
      <c r="A40" s="267" t="s">
        <v>20</v>
      </c>
      <c r="B40" s="9" t="s">
        <v>6</v>
      </c>
      <c r="C40" s="9">
        <v>0</v>
      </c>
      <c r="D40" s="9">
        <v>0</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270"/>
      <c r="AH40" s="273">
        <f t="shared" si="26"/>
        <v>0</v>
      </c>
      <c r="AI40" s="273">
        <f t="shared" si="27"/>
        <v>5</v>
      </c>
      <c r="AJ40" s="273">
        <f t="shared" ref="AJ40" si="28">MIN(C40:AG40)</f>
        <v>0</v>
      </c>
      <c r="AK40" s="273">
        <f t="shared" ref="AK40" si="29">MAX(C40:AG40)</f>
        <v>0</v>
      </c>
      <c r="AL40" s="273">
        <f t="shared" ref="AL40" si="30">AVERAGE(C40:AG40)</f>
        <v>0</v>
      </c>
    </row>
    <row r="41" spans="1:38" s="2" customFormat="1" ht="15.6" hidden="1">
      <c r="A41" s="332" t="s">
        <v>304</v>
      </c>
      <c r="B41" s="333" t="s">
        <v>3</v>
      </c>
      <c r="C41" s="333">
        <f t="shared" ref="C41:T41" si="31">SUM(C40/1000*4483)</f>
        <v>0</v>
      </c>
      <c r="D41" s="333">
        <f t="shared" si="31"/>
        <v>0</v>
      </c>
      <c r="E41" s="333">
        <f t="shared" si="31"/>
        <v>0</v>
      </c>
      <c r="F41" s="333">
        <f t="shared" si="31"/>
        <v>0</v>
      </c>
      <c r="G41" s="333">
        <f t="shared" si="31"/>
        <v>0</v>
      </c>
      <c r="H41" s="333">
        <f t="shared" si="31"/>
        <v>0</v>
      </c>
      <c r="I41" s="333">
        <f t="shared" si="31"/>
        <v>0</v>
      </c>
      <c r="J41" s="333">
        <f t="shared" si="31"/>
        <v>0</v>
      </c>
      <c r="K41" s="333">
        <f t="shared" si="31"/>
        <v>0</v>
      </c>
      <c r="L41" s="333">
        <f t="shared" si="31"/>
        <v>0</v>
      </c>
      <c r="M41" s="333">
        <f t="shared" si="31"/>
        <v>0</v>
      </c>
      <c r="N41" s="333">
        <f t="shared" si="31"/>
        <v>0</v>
      </c>
      <c r="O41" s="333">
        <f t="shared" si="31"/>
        <v>0</v>
      </c>
      <c r="P41" s="333">
        <f t="shared" si="31"/>
        <v>0</v>
      </c>
      <c r="Q41" s="333">
        <f t="shared" si="31"/>
        <v>0</v>
      </c>
      <c r="R41" s="333">
        <f t="shared" si="31"/>
        <v>0</v>
      </c>
      <c r="S41" s="333">
        <f t="shared" si="31"/>
        <v>0</v>
      </c>
      <c r="T41" s="333">
        <f t="shared" si="31"/>
        <v>0</v>
      </c>
      <c r="U41" s="333">
        <f t="shared" ref="U41:AF41" si="32">SUM(U40/1000*4483)</f>
        <v>0</v>
      </c>
      <c r="V41" s="333">
        <f t="shared" si="32"/>
        <v>0</v>
      </c>
      <c r="W41" s="333">
        <f t="shared" si="32"/>
        <v>0</v>
      </c>
      <c r="X41" s="333">
        <f t="shared" si="32"/>
        <v>0</v>
      </c>
      <c r="Y41" s="333">
        <f t="shared" si="32"/>
        <v>0</v>
      </c>
      <c r="Z41" s="333">
        <f t="shared" ref="Z41:AE41" si="33">SUM(Z40/1000*4483)</f>
        <v>0</v>
      </c>
      <c r="AA41" s="333">
        <f t="shared" si="33"/>
        <v>0</v>
      </c>
      <c r="AB41" s="333">
        <f t="shared" si="33"/>
        <v>0</v>
      </c>
      <c r="AC41" s="333">
        <f t="shared" si="33"/>
        <v>0</v>
      </c>
      <c r="AD41" s="333">
        <f t="shared" si="33"/>
        <v>0</v>
      </c>
      <c r="AE41" s="333">
        <f t="shared" si="33"/>
        <v>0</v>
      </c>
      <c r="AF41" s="333">
        <f t="shared" si="32"/>
        <v>0</v>
      </c>
      <c r="AG41" s="333"/>
      <c r="AH41" s="335">
        <f t="shared" si="26"/>
        <v>0</v>
      </c>
      <c r="AI41" s="335">
        <f t="shared" si="27"/>
        <v>22.414999999999999</v>
      </c>
      <c r="AJ41" s="335">
        <f>MIN(C41:AG41)</f>
        <v>0</v>
      </c>
      <c r="AK41" s="335">
        <f>MAX(C41:AG41)</f>
        <v>0</v>
      </c>
      <c r="AL41" s="335">
        <f>AVERAGE(C41:AG41)</f>
        <v>0</v>
      </c>
    </row>
    <row r="42" spans="1:38" s="2" customFormat="1" ht="15.6" hidden="1">
      <c r="A42" s="332" t="s">
        <v>305</v>
      </c>
      <c r="B42" s="333" t="s">
        <v>3</v>
      </c>
      <c r="C42" s="333">
        <f t="shared" ref="C42:T42" si="34">SUM(C40/1000*4139)</f>
        <v>0</v>
      </c>
      <c r="D42" s="333">
        <f t="shared" si="34"/>
        <v>0</v>
      </c>
      <c r="E42" s="333">
        <f t="shared" si="34"/>
        <v>0</v>
      </c>
      <c r="F42" s="333">
        <f t="shared" si="34"/>
        <v>0</v>
      </c>
      <c r="G42" s="333">
        <f t="shared" si="34"/>
        <v>0</v>
      </c>
      <c r="H42" s="333">
        <f t="shared" si="34"/>
        <v>0</v>
      </c>
      <c r="I42" s="333">
        <f t="shared" si="34"/>
        <v>0</v>
      </c>
      <c r="J42" s="333">
        <f t="shared" si="34"/>
        <v>0</v>
      </c>
      <c r="K42" s="333">
        <f t="shared" si="34"/>
        <v>0</v>
      </c>
      <c r="L42" s="333">
        <f t="shared" si="34"/>
        <v>0</v>
      </c>
      <c r="M42" s="333">
        <f t="shared" si="34"/>
        <v>0</v>
      </c>
      <c r="N42" s="333">
        <f t="shared" si="34"/>
        <v>0</v>
      </c>
      <c r="O42" s="333">
        <f t="shared" si="34"/>
        <v>0</v>
      </c>
      <c r="P42" s="333">
        <f t="shared" si="34"/>
        <v>0</v>
      </c>
      <c r="Q42" s="333">
        <f t="shared" si="34"/>
        <v>0</v>
      </c>
      <c r="R42" s="333">
        <f t="shared" si="34"/>
        <v>0</v>
      </c>
      <c r="S42" s="333">
        <f t="shared" si="34"/>
        <v>0</v>
      </c>
      <c r="T42" s="333">
        <f t="shared" si="34"/>
        <v>0</v>
      </c>
      <c r="U42" s="333">
        <f t="shared" ref="U42:AF42" si="35">SUM(U40/1000*4139)</f>
        <v>0</v>
      </c>
      <c r="V42" s="333">
        <f t="shared" si="35"/>
        <v>0</v>
      </c>
      <c r="W42" s="333">
        <f t="shared" si="35"/>
        <v>0</v>
      </c>
      <c r="X42" s="333">
        <f t="shared" si="35"/>
        <v>0</v>
      </c>
      <c r="Y42" s="333">
        <f t="shared" si="35"/>
        <v>0</v>
      </c>
      <c r="Z42" s="333">
        <f t="shared" ref="Z42:AE42" si="36">SUM(Z40/1000*4139)</f>
        <v>0</v>
      </c>
      <c r="AA42" s="333">
        <f t="shared" si="36"/>
        <v>0</v>
      </c>
      <c r="AB42" s="333">
        <f t="shared" si="36"/>
        <v>0</v>
      </c>
      <c r="AC42" s="333">
        <f t="shared" si="36"/>
        <v>0</v>
      </c>
      <c r="AD42" s="333">
        <f t="shared" si="36"/>
        <v>0</v>
      </c>
      <c r="AE42" s="333">
        <f t="shared" si="36"/>
        <v>0</v>
      </c>
      <c r="AF42" s="333">
        <f t="shared" si="35"/>
        <v>0</v>
      </c>
      <c r="AG42" s="333"/>
      <c r="AH42" s="335">
        <f t="shared" si="26"/>
        <v>0</v>
      </c>
      <c r="AI42" s="335">
        <f t="shared" si="27"/>
        <v>0</v>
      </c>
      <c r="AJ42" s="335">
        <f>MIN(C42:AG42)</f>
        <v>0</v>
      </c>
      <c r="AK42" s="335">
        <f>MAX(C42:AG42)</f>
        <v>0</v>
      </c>
      <c r="AL42" s="335">
        <f>AVERAGE(C42:AG42)</f>
        <v>0</v>
      </c>
    </row>
    <row r="43" spans="1:38" s="2" customFormat="1" ht="15.6" hidden="1">
      <c r="A43" s="332" t="s">
        <v>303</v>
      </c>
      <c r="B43" s="333" t="s">
        <v>3</v>
      </c>
      <c r="C43" s="333">
        <f t="shared" ref="C43:T43" si="37">SUM(C40/1000*2388)</f>
        <v>0</v>
      </c>
      <c r="D43" s="333">
        <f t="shared" si="37"/>
        <v>0</v>
      </c>
      <c r="E43" s="333">
        <f t="shared" si="37"/>
        <v>0</v>
      </c>
      <c r="F43" s="333">
        <f t="shared" si="37"/>
        <v>0</v>
      </c>
      <c r="G43" s="333">
        <f t="shared" si="37"/>
        <v>0</v>
      </c>
      <c r="H43" s="333">
        <f t="shared" si="37"/>
        <v>0</v>
      </c>
      <c r="I43" s="333">
        <f t="shared" si="37"/>
        <v>0</v>
      </c>
      <c r="J43" s="333">
        <f t="shared" si="37"/>
        <v>0</v>
      </c>
      <c r="K43" s="333">
        <f t="shared" si="37"/>
        <v>0</v>
      </c>
      <c r="L43" s="333">
        <f t="shared" si="37"/>
        <v>0</v>
      </c>
      <c r="M43" s="333">
        <f t="shared" si="37"/>
        <v>0</v>
      </c>
      <c r="N43" s="333">
        <f t="shared" si="37"/>
        <v>0</v>
      </c>
      <c r="O43" s="333">
        <f t="shared" si="37"/>
        <v>0</v>
      </c>
      <c r="P43" s="333">
        <f t="shared" si="37"/>
        <v>0</v>
      </c>
      <c r="Q43" s="333">
        <f t="shared" si="37"/>
        <v>0</v>
      </c>
      <c r="R43" s="333">
        <f t="shared" si="37"/>
        <v>0</v>
      </c>
      <c r="S43" s="333">
        <f t="shared" si="37"/>
        <v>0</v>
      </c>
      <c r="T43" s="333">
        <f t="shared" si="37"/>
        <v>0</v>
      </c>
      <c r="U43" s="333">
        <f t="shared" ref="U43:AF43" si="38">SUM(U40/1000*2388)</f>
        <v>0</v>
      </c>
      <c r="V43" s="333">
        <f t="shared" si="38"/>
        <v>0</v>
      </c>
      <c r="W43" s="333">
        <f t="shared" si="38"/>
        <v>0</v>
      </c>
      <c r="X43" s="333">
        <f t="shared" si="38"/>
        <v>0</v>
      </c>
      <c r="Y43" s="333">
        <f t="shared" si="38"/>
        <v>0</v>
      </c>
      <c r="Z43" s="333">
        <f t="shared" ref="Z43:AE43" si="39">SUM(Z40/1000*2388)</f>
        <v>0</v>
      </c>
      <c r="AA43" s="333">
        <f t="shared" si="39"/>
        <v>0</v>
      </c>
      <c r="AB43" s="333">
        <f t="shared" si="39"/>
        <v>0</v>
      </c>
      <c r="AC43" s="333">
        <f t="shared" si="39"/>
        <v>0</v>
      </c>
      <c r="AD43" s="333">
        <f t="shared" si="39"/>
        <v>0</v>
      </c>
      <c r="AE43" s="333">
        <f t="shared" si="39"/>
        <v>0</v>
      </c>
      <c r="AF43" s="333">
        <f t="shared" si="38"/>
        <v>0</v>
      </c>
      <c r="AG43" s="333"/>
      <c r="AH43" s="335">
        <f t="shared" si="26"/>
        <v>0</v>
      </c>
      <c r="AI43" s="335">
        <f t="shared" si="27"/>
        <v>7.1640000000000006</v>
      </c>
      <c r="AJ43" s="335">
        <f>MIN(C43:AG43)</f>
        <v>0</v>
      </c>
      <c r="AK43" s="335">
        <f>MAX(C43:AG43)</f>
        <v>0</v>
      </c>
      <c r="AL43" s="335">
        <f>AVERAGE(C43:AG43)</f>
        <v>0</v>
      </c>
    </row>
    <row r="44" spans="1:38" s="2" customFormat="1" ht="15.6" hidden="1">
      <c r="A44" s="332" t="s">
        <v>307</v>
      </c>
      <c r="B44" s="333" t="s">
        <v>3</v>
      </c>
      <c r="C44" s="333">
        <f t="shared" ref="C44:T44" si="40">SUM(C40/1000*1993)</f>
        <v>0</v>
      </c>
      <c r="D44" s="333">
        <f t="shared" si="40"/>
        <v>0</v>
      </c>
      <c r="E44" s="333">
        <f t="shared" si="40"/>
        <v>0</v>
      </c>
      <c r="F44" s="333">
        <f t="shared" si="40"/>
        <v>0</v>
      </c>
      <c r="G44" s="333">
        <f t="shared" si="40"/>
        <v>0</v>
      </c>
      <c r="H44" s="333">
        <f t="shared" si="40"/>
        <v>0</v>
      </c>
      <c r="I44" s="333">
        <f t="shared" si="40"/>
        <v>0</v>
      </c>
      <c r="J44" s="333">
        <f t="shared" si="40"/>
        <v>0</v>
      </c>
      <c r="K44" s="333">
        <f t="shared" si="40"/>
        <v>0</v>
      </c>
      <c r="L44" s="333">
        <f t="shared" si="40"/>
        <v>0</v>
      </c>
      <c r="M44" s="333">
        <f t="shared" si="40"/>
        <v>0</v>
      </c>
      <c r="N44" s="333">
        <f t="shared" si="40"/>
        <v>0</v>
      </c>
      <c r="O44" s="333">
        <f t="shared" si="40"/>
        <v>0</v>
      </c>
      <c r="P44" s="333">
        <f t="shared" si="40"/>
        <v>0</v>
      </c>
      <c r="Q44" s="333">
        <f t="shared" si="40"/>
        <v>0</v>
      </c>
      <c r="R44" s="333">
        <f t="shared" si="40"/>
        <v>0</v>
      </c>
      <c r="S44" s="333">
        <f t="shared" si="40"/>
        <v>0</v>
      </c>
      <c r="T44" s="333">
        <f t="shared" si="40"/>
        <v>0</v>
      </c>
      <c r="U44" s="333">
        <f t="shared" ref="U44:AF44" si="41">SUM(U40/1000*1993)</f>
        <v>0</v>
      </c>
      <c r="V44" s="333">
        <f t="shared" si="41"/>
        <v>0</v>
      </c>
      <c r="W44" s="333">
        <f t="shared" si="41"/>
        <v>0</v>
      </c>
      <c r="X44" s="333">
        <f t="shared" si="41"/>
        <v>0</v>
      </c>
      <c r="Y44" s="333">
        <f t="shared" si="41"/>
        <v>0</v>
      </c>
      <c r="Z44" s="333">
        <f t="shared" ref="Z44:AE44" si="42">SUM(Z40/1000*1993)</f>
        <v>0</v>
      </c>
      <c r="AA44" s="333">
        <f t="shared" si="42"/>
        <v>0</v>
      </c>
      <c r="AB44" s="333">
        <f t="shared" si="42"/>
        <v>0</v>
      </c>
      <c r="AC44" s="333">
        <f t="shared" si="42"/>
        <v>0</v>
      </c>
      <c r="AD44" s="333">
        <f t="shared" si="42"/>
        <v>0</v>
      </c>
      <c r="AE44" s="333">
        <f t="shared" si="42"/>
        <v>0</v>
      </c>
      <c r="AF44" s="333">
        <f t="shared" si="41"/>
        <v>0</v>
      </c>
      <c r="AG44" s="333"/>
      <c r="AH44" s="335">
        <f t="shared" si="26"/>
        <v>0</v>
      </c>
      <c r="AI44" s="335">
        <f t="shared" si="27"/>
        <v>0</v>
      </c>
      <c r="AJ44" s="335">
        <f>MIN(C44:AG44)</f>
        <v>0</v>
      </c>
      <c r="AK44" s="335">
        <f>MAX(C44:AG44)</f>
        <v>0</v>
      </c>
      <c r="AL44" s="335">
        <f>AVERAGE(C44:AG44)</f>
        <v>0</v>
      </c>
    </row>
    <row r="45" spans="1:38" s="2" customFormat="1" ht="15.6" hidden="1">
      <c r="A45" s="332" t="s">
        <v>308</v>
      </c>
      <c r="B45" s="333" t="s">
        <v>3</v>
      </c>
      <c r="C45" s="334">
        <f t="shared" ref="C45:AF45" si="43">4.6</f>
        <v>4.5999999999999996</v>
      </c>
      <c r="D45" s="334">
        <f t="shared" si="43"/>
        <v>4.5999999999999996</v>
      </c>
      <c r="E45" s="334">
        <f t="shared" si="43"/>
        <v>4.5999999999999996</v>
      </c>
      <c r="F45" s="334">
        <f t="shared" si="43"/>
        <v>4.5999999999999996</v>
      </c>
      <c r="G45" s="334">
        <f t="shared" si="43"/>
        <v>4.5999999999999996</v>
      </c>
      <c r="H45" s="334">
        <f t="shared" si="43"/>
        <v>4.5999999999999996</v>
      </c>
      <c r="I45" s="334">
        <f t="shared" si="43"/>
        <v>4.5999999999999996</v>
      </c>
      <c r="J45" s="334">
        <f t="shared" si="43"/>
        <v>4.5999999999999996</v>
      </c>
      <c r="K45" s="334">
        <f t="shared" si="43"/>
        <v>4.5999999999999996</v>
      </c>
      <c r="L45" s="334">
        <f t="shared" si="43"/>
        <v>4.5999999999999996</v>
      </c>
      <c r="M45" s="334">
        <f t="shared" si="43"/>
        <v>4.5999999999999996</v>
      </c>
      <c r="N45" s="334">
        <f t="shared" si="43"/>
        <v>4.5999999999999996</v>
      </c>
      <c r="O45" s="334">
        <f t="shared" si="43"/>
        <v>4.5999999999999996</v>
      </c>
      <c r="P45" s="334">
        <f t="shared" si="43"/>
        <v>4.5999999999999996</v>
      </c>
      <c r="Q45" s="334">
        <f t="shared" si="43"/>
        <v>4.5999999999999996</v>
      </c>
      <c r="R45" s="334">
        <f t="shared" si="43"/>
        <v>4.5999999999999996</v>
      </c>
      <c r="S45" s="334">
        <f t="shared" si="43"/>
        <v>4.5999999999999996</v>
      </c>
      <c r="T45" s="334">
        <f t="shared" si="43"/>
        <v>4.5999999999999996</v>
      </c>
      <c r="U45" s="334">
        <f t="shared" si="43"/>
        <v>4.5999999999999996</v>
      </c>
      <c r="V45" s="334">
        <f t="shared" si="43"/>
        <v>4.5999999999999996</v>
      </c>
      <c r="W45" s="334">
        <f t="shared" si="43"/>
        <v>4.5999999999999996</v>
      </c>
      <c r="X45" s="334">
        <f t="shared" si="43"/>
        <v>4.5999999999999996</v>
      </c>
      <c r="Y45" s="334">
        <f t="shared" si="43"/>
        <v>4.5999999999999996</v>
      </c>
      <c r="Z45" s="334">
        <f t="shared" si="43"/>
        <v>4.5999999999999996</v>
      </c>
      <c r="AA45" s="334">
        <f t="shared" si="43"/>
        <v>4.5999999999999996</v>
      </c>
      <c r="AB45" s="334">
        <f t="shared" si="43"/>
        <v>4.5999999999999996</v>
      </c>
      <c r="AC45" s="334">
        <f t="shared" si="43"/>
        <v>4.5999999999999996</v>
      </c>
      <c r="AD45" s="334">
        <f t="shared" si="43"/>
        <v>4.5999999999999996</v>
      </c>
      <c r="AE45" s="334">
        <f t="shared" si="43"/>
        <v>4.5999999999999996</v>
      </c>
      <c r="AF45" s="334">
        <f t="shared" si="43"/>
        <v>4.5999999999999996</v>
      </c>
      <c r="AG45" s="333"/>
      <c r="AH45" s="335">
        <f t="shared" si="26"/>
        <v>137.99999999999991</v>
      </c>
      <c r="AI45" s="335">
        <f t="shared" si="27"/>
        <v>174.79999999999993</v>
      </c>
      <c r="AJ45" s="335">
        <f t="shared" ref="AJ45:AJ48" si="44">MIN(C45:AG45)</f>
        <v>4.5999999999999996</v>
      </c>
      <c r="AK45" s="335">
        <f t="shared" ref="AK45:AK48" si="45">MAX(C45:AG45)</f>
        <v>4.5999999999999996</v>
      </c>
      <c r="AL45" s="335">
        <f t="shared" ref="AL45:AL48" si="46">AVERAGE(C45:AG45)</f>
        <v>4.599999999999997</v>
      </c>
    </row>
    <row r="46" spans="1:38" s="2" customFormat="1" ht="15.6" hidden="1">
      <c r="A46" s="332" t="s">
        <v>309</v>
      </c>
      <c r="B46" s="333" t="s">
        <v>3</v>
      </c>
      <c r="C46" s="334">
        <v>0</v>
      </c>
      <c r="D46" s="334">
        <v>0</v>
      </c>
      <c r="E46" s="334">
        <v>0</v>
      </c>
      <c r="F46" s="334">
        <v>0</v>
      </c>
      <c r="G46" s="334">
        <v>0</v>
      </c>
      <c r="H46" s="334">
        <v>0</v>
      </c>
      <c r="I46" s="334">
        <v>0</v>
      </c>
      <c r="J46" s="334">
        <v>0</v>
      </c>
      <c r="K46" s="334">
        <v>0</v>
      </c>
      <c r="L46" s="334">
        <v>0</v>
      </c>
      <c r="M46" s="334">
        <v>0</v>
      </c>
      <c r="N46" s="334">
        <v>0</v>
      </c>
      <c r="O46" s="334">
        <v>0</v>
      </c>
      <c r="P46" s="334">
        <v>1</v>
      </c>
      <c r="Q46" s="334">
        <v>1</v>
      </c>
      <c r="R46" s="334">
        <v>1</v>
      </c>
      <c r="S46" s="334">
        <v>1</v>
      </c>
      <c r="T46" s="334">
        <v>1</v>
      </c>
      <c r="U46" s="334">
        <v>1</v>
      </c>
      <c r="V46" s="334">
        <v>1</v>
      </c>
      <c r="W46" s="334">
        <v>1</v>
      </c>
      <c r="X46" s="334">
        <v>1</v>
      </c>
      <c r="Y46" s="334">
        <v>1</v>
      </c>
      <c r="Z46" s="334">
        <v>1</v>
      </c>
      <c r="AA46" s="334">
        <v>1</v>
      </c>
      <c r="AB46" s="334">
        <v>1</v>
      </c>
      <c r="AC46" s="334">
        <v>1</v>
      </c>
      <c r="AD46" s="334">
        <v>1</v>
      </c>
      <c r="AE46" s="334">
        <v>1</v>
      </c>
      <c r="AF46" s="334">
        <v>1</v>
      </c>
      <c r="AG46" s="333"/>
      <c r="AH46" s="335">
        <f t="shared" si="26"/>
        <v>17</v>
      </c>
      <c r="AI46" s="335">
        <f t="shared" si="27"/>
        <v>17</v>
      </c>
      <c r="AJ46" s="335">
        <f t="shared" si="44"/>
        <v>0</v>
      </c>
      <c r="AK46" s="335">
        <f t="shared" si="45"/>
        <v>1</v>
      </c>
      <c r="AL46" s="335">
        <f t="shared" si="46"/>
        <v>0.56666666666666665</v>
      </c>
    </row>
    <row r="47" spans="1:38" s="2" customFormat="1" ht="15.6" hidden="1">
      <c r="A47" s="332" t="s">
        <v>310</v>
      </c>
      <c r="B47" s="333" t="s">
        <v>3</v>
      </c>
      <c r="C47" s="334">
        <v>6.1</v>
      </c>
      <c r="D47" s="334">
        <v>6.1</v>
      </c>
      <c r="E47" s="334">
        <v>6.1</v>
      </c>
      <c r="F47" s="334">
        <v>6.1</v>
      </c>
      <c r="G47" s="334">
        <v>6.1</v>
      </c>
      <c r="H47" s="334">
        <v>6.1</v>
      </c>
      <c r="I47" s="334">
        <v>6.1</v>
      </c>
      <c r="J47" s="334">
        <v>6.1</v>
      </c>
      <c r="K47" s="334">
        <v>6.1</v>
      </c>
      <c r="L47" s="334">
        <v>6.1</v>
      </c>
      <c r="M47" s="334">
        <v>6.1</v>
      </c>
      <c r="N47" s="334">
        <v>6.1</v>
      </c>
      <c r="O47" s="334">
        <v>6.1</v>
      </c>
      <c r="P47" s="334">
        <v>6.1</v>
      </c>
      <c r="Q47" s="334">
        <v>6.1</v>
      </c>
      <c r="R47" s="334">
        <v>6.1</v>
      </c>
      <c r="S47" s="334">
        <v>6.1</v>
      </c>
      <c r="T47" s="334">
        <v>6.1</v>
      </c>
      <c r="U47" s="334">
        <v>6.1</v>
      </c>
      <c r="V47" s="334">
        <v>6.1</v>
      </c>
      <c r="W47" s="334">
        <v>6.1</v>
      </c>
      <c r="X47" s="334">
        <v>6.1</v>
      </c>
      <c r="Y47" s="334">
        <v>6.1</v>
      </c>
      <c r="Z47" s="334">
        <v>6.1</v>
      </c>
      <c r="AA47" s="334">
        <v>6.1</v>
      </c>
      <c r="AB47" s="334">
        <v>6.1</v>
      </c>
      <c r="AC47" s="334">
        <v>6.1</v>
      </c>
      <c r="AD47" s="334">
        <v>6.1</v>
      </c>
      <c r="AE47" s="334">
        <v>6.1</v>
      </c>
      <c r="AF47" s="334">
        <v>6.1</v>
      </c>
      <c r="AG47" s="333"/>
      <c r="AH47" s="335">
        <f t="shared" si="26"/>
        <v>182.99999999999991</v>
      </c>
      <c r="AI47" s="335">
        <f t="shared" si="27"/>
        <v>213.49999999999991</v>
      </c>
      <c r="AJ47" s="335">
        <f t="shared" si="44"/>
        <v>6.1</v>
      </c>
      <c r="AK47" s="335">
        <f t="shared" si="45"/>
        <v>6.1</v>
      </c>
      <c r="AL47" s="335">
        <f t="shared" si="46"/>
        <v>6.099999999999997</v>
      </c>
    </row>
    <row r="48" spans="1:38" s="2" customFormat="1" ht="15.6" hidden="1">
      <c r="A48" s="332" t="s">
        <v>311</v>
      </c>
      <c r="B48" s="333" t="s">
        <v>3</v>
      </c>
      <c r="C48" s="334">
        <f>4.6</f>
        <v>4.5999999999999996</v>
      </c>
      <c r="D48" s="334">
        <f t="shared" ref="D48:AF48" si="47">4.6</f>
        <v>4.5999999999999996</v>
      </c>
      <c r="E48" s="334">
        <f t="shared" si="47"/>
        <v>4.5999999999999996</v>
      </c>
      <c r="F48" s="334">
        <f t="shared" si="47"/>
        <v>4.5999999999999996</v>
      </c>
      <c r="G48" s="334">
        <f t="shared" si="47"/>
        <v>4.5999999999999996</v>
      </c>
      <c r="H48" s="334">
        <f t="shared" si="47"/>
        <v>4.5999999999999996</v>
      </c>
      <c r="I48" s="334">
        <f t="shared" si="47"/>
        <v>4.5999999999999996</v>
      </c>
      <c r="J48" s="334">
        <f t="shared" si="47"/>
        <v>4.5999999999999996</v>
      </c>
      <c r="K48" s="334">
        <f t="shared" si="47"/>
        <v>4.5999999999999996</v>
      </c>
      <c r="L48" s="334">
        <f t="shared" si="47"/>
        <v>4.5999999999999996</v>
      </c>
      <c r="M48" s="334">
        <f t="shared" si="47"/>
        <v>4.5999999999999996</v>
      </c>
      <c r="N48" s="334">
        <f t="shared" si="47"/>
        <v>4.5999999999999996</v>
      </c>
      <c r="O48" s="334">
        <f t="shared" si="47"/>
        <v>4.5999999999999996</v>
      </c>
      <c r="P48" s="334">
        <f t="shared" si="47"/>
        <v>4.5999999999999996</v>
      </c>
      <c r="Q48" s="334">
        <f t="shared" si="47"/>
        <v>4.5999999999999996</v>
      </c>
      <c r="R48" s="334">
        <f t="shared" si="47"/>
        <v>4.5999999999999996</v>
      </c>
      <c r="S48" s="334">
        <f t="shared" si="47"/>
        <v>4.5999999999999996</v>
      </c>
      <c r="T48" s="334">
        <f t="shared" si="47"/>
        <v>4.5999999999999996</v>
      </c>
      <c r="U48" s="334">
        <f t="shared" si="47"/>
        <v>4.5999999999999996</v>
      </c>
      <c r="V48" s="334">
        <f t="shared" si="47"/>
        <v>4.5999999999999996</v>
      </c>
      <c r="W48" s="334">
        <f t="shared" si="47"/>
        <v>4.5999999999999996</v>
      </c>
      <c r="X48" s="334">
        <f t="shared" si="47"/>
        <v>4.5999999999999996</v>
      </c>
      <c r="Y48" s="334">
        <f t="shared" si="47"/>
        <v>4.5999999999999996</v>
      </c>
      <c r="Z48" s="334">
        <f t="shared" si="47"/>
        <v>4.5999999999999996</v>
      </c>
      <c r="AA48" s="334">
        <f t="shared" si="47"/>
        <v>4.5999999999999996</v>
      </c>
      <c r="AB48" s="334">
        <f t="shared" si="47"/>
        <v>4.5999999999999996</v>
      </c>
      <c r="AC48" s="334">
        <f t="shared" si="47"/>
        <v>4.5999999999999996</v>
      </c>
      <c r="AD48" s="334">
        <f t="shared" si="47"/>
        <v>4.5999999999999996</v>
      </c>
      <c r="AE48" s="334">
        <f t="shared" si="47"/>
        <v>4.5999999999999996</v>
      </c>
      <c r="AF48" s="334">
        <f t="shared" si="47"/>
        <v>4.5999999999999996</v>
      </c>
      <c r="AG48" s="333"/>
      <c r="AH48" s="335">
        <f t="shared" si="26"/>
        <v>137.99999999999991</v>
      </c>
      <c r="AI48" s="335">
        <f t="shared" si="27"/>
        <v>142.59999999999991</v>
      </c>
      <c r="AJ48" s="335">
        <f t="shared" si="44"/>
        <v>4.5999999999999996</v>
      </c>
      <c r="AK48" s="335">
        <f t="shared" si="45"/>
        <v>4.5999999999999996</v>
      </c>
      <c r="AL48" s="335">
        <f t="shared" si="46"/>
        <v>4.599999999999997</v>
      </c>
    </row>
    <row r="49" spans="1:38" s="2" customFormat="1" ht="15.6">
      <c r="A49" s="267" t="s">
        <v>403</v>
      </c>
      <c r="B49" s="9" t="s">
        <v>3</v>
      </c>
      <c r="C49" s="9">
        <f t="shared" ref="C49:T49" si="48">C41+C45</f>
        <v>4.5999999999999996</v>
      </c>
      <c r="D49" s="9">
        <f t="shared" si="48"/>
        <v>4.5999999999999996</v>
      </c>
      <c r="E49" s="9">
        <f t="shared" si="48"/>
        <v>4.5999999999999996</v>
      </c>
      <c r="F49" s="9">
        <f t="shared" si="48"/>
        <v>4.5999999999999996</v>
      </c>
      <c r="G49" s="9">
        <f t="shared" si="48"/>
        <v>4.5999999999999996</v>
      </c>
      <c r="H49" s="9">
        <f t="shared" si="48"/>
        <v>4.5999999999999996</v>
      </c>
      <c r="I49" s="9">
        <f t="shared" si="48"/>
        <v>4.5999999999999996</v>
      </c>
      <c r="J49" s="9">
        <f t="shared" si="48"/>
        <v>4.5999999999999996</v>
      </c>
      <c r="K49" s="9">
        <f t="shared" si="48"/>
        <v>4.5999999999999996</v>
      </c>
      <c r="L49" s="9">
        <f t="shared" si="48"/>
        <v>4.5999999999999996</v>
      </c>
      <c r="M49" s="9">
        <f t="shared" si="48"/>
        <v>4.5999999999999996</v>
      </c>
      <c r="N49" s="9">
        <f t="shared" si="48"/>
        <v>4.5999999999999996</v>
      </c>
      <c r="O49" s="9">
        <f t="shared" si="48"/>
        <v>4.5999999999999996</v>
      </c>
      <c r="P49" s="9">
        <f t="shared" si="48"/>
        <v>4.5999999999999996</v>
      </c>
      <c r="Q49" s="9">
        <f t="shared" si="48"/>
        <v>4.5999999999999996</v>
      </c>
      <c r="R49" s="9">
        <f t="shared" si="48"/>
        <v>4.5999999999999996</v>
      </c>
      <c r="S49" s="9">
        <f t="shared" si="48"/>
        <v>4.5999999999999996</v>
      </c>
      <c r="T49" s="9">
        <f t="shared" si="48"/>
        <v>4.5999999999999996</v>
      </c>
      <c r="U49" s="9">
        <f t="shared" ref="U49:AF49" si="49">U41+U45</f>
        <v>4.5999999999999996</v>
      </c>
      <c r="V49" s="9">
        <f t="shared" si="49"/>
        <v>4.5999999999999996</v>
      </c>
      <c r="W49" s="9">
        <f t="shared" si="49"/>
        <v>4.5999999999999996</v>
      </c>
      <c r="X49" s="9">
        <f t="shared" si="49"/>
        <v>4.5999999999999996</v>
      </c>
      <c r="Y49" s="9">
        <f t="shared" si="49"/>
        <v>4.5999999999999996</v>
      </c>
      <c r="Z49" s="9">
        <f t="shared" si="49"/>
        <v>4.5999999999999996</v>
      </c>
      <c r="AA49" s="9">
        <f t="shared" si="49"/>
        <v>4.5999999999999996</v>
      </c>
      <c r="AB49" s="9">
        <f t="shared" si="49"/>
        <v>4.5999999999999996</v>
      </c>
      <c r="AC49" s="9">
        <f t="shared" si="49"/>
        <v>4.5999999999999996</v>
      </c>
      <c r="AD49" s="9">
        <f>AD41+AD45</f>
        <v>4.5999999999999996</v>
      </c>
      <c r="AE49" s="9">
        <f t="shared" si="49"/>
        <v>4.5999999999999996</v>
      </c>
      <c r="AF49" s="9">
        <f t="shared" si="49"/>
        <v>4.5999999999999996</v>
      </c>
      <c r="AG49" s="9"/>
      <c r="AH49" s="273">
        <f t="shared" si="26"/>
        <v>137.99999999999991</v>
      </c>
      <c r="AI49" s="273">
        <f t="shared" si="27"/>
        <v>197.21499999999992</v>
      </c>
      <c r="AJ49" s="273">
        <f>MIN(C49:AG49)</f>
        <v>4.5999999999999996</v>
      </c>
      <c r="AK49" s="273">
        <f>MAX(C49:AG49)</f>
        <v>4.5999999999999996</v>
      </c>
      <c r="AL49" s="273">
        <f>AVERAGE(C49:AG49)</f>
        <v>4.599999999999997</v>
      </c>
    </row>
    <row r="50" spans="1:38" s="2" customFormat="1" ht="15.6">
      <c r="A50" s="267" t="s">
        <v>404</v>
      </c>
      <c r="B50" s="9" t="s">
        <v>3</v>
      </c>
      <c r="C50" s="9">
        <f t="shared" ref="C50:T50" si="50">C42+C46</f>
        <v>0</v>
      </c>
      <c r="D50" s="9">
        <f t="shared" si="50"/>
        <v>0</v>
      </c>
      <c r="E50" s="9">
        <f t="shared" si="50"/>
        <v>0</v>
      </c>
      <c r="F50" s="9">
        <f t="shared" si="50"/>
        <v>0</v>
      </c>
      <c r="G50" s="9">
        <f t="shared" si="50"/>
        <v>0</v>
      </c>
      <c r="H50" s="9">
        <f t="shared" si="50"/>
        <v>0</v>
      </c>
      <c r="I50" s="9">
        <f t="shared" si="50"/>
        <v>0</v>
      </c>
      <c r="J50" s="9">
        <f t="shared" si="50"/>
        <v>0</v>
      </c>
      <c r="K50" s="9">
        <f t="shared" si="50"/>
        <v>0</v>
      </c>
      <c r="L50" s="9">
        <f t="shared" si="50"/>
        <v>0</v>
      </c>
      <c r="M50" s="9">
        <f t="shared" si="50"/>
        <v>0</v>
      </c>
      <c r="N50" s="9">
        <f t="shared" si="50"/>
        <v>0</v>
      </c>
      <c r="O50" s="9">
        <f t="shared" si="50"/>
        <v>0</v>
      </c>
      <c r="P50" s="9">
        <f t="shared" si="50"/>
        <v>1</v>
      </c>
      <c r="Q50" s="9">
        <f t="shared" si="50"/>
        <v>1</v>
      </c>
      <c r="R50" s="9">
        <f t="shared" si="50"/>
        <v>1</v>
      </c>
      <c r="S50" s="9">
        <f t="shared" si="50"/>
        <v>1</v>
      </c>
      <c r="T50" s="9">
        <f t="shared" si="50"/>
        <v>1</v>
      </c>
      <c r="U50" s="9">
        <f t="shared" ref="U50:AF50" si="51">U42+U46</f>
        <v>1</v>
      </c>
      <c r="V50" s="9">
        <f t="shared" si="51"/>
        <v>1</v>
      </c>
      <c r="W50" s="9">
        <f t="shared" si="51"/>
        <v>1</v>
      </c>
      <c r="X50" s="9">
        <f t="shared" si="51"/>
        <v>1</v>
      </c>
      <c r="Y50" s="9">
        <f t="shared" si="51"/>
        <v>1</v>
      </c>
      <c r="Z50" s="9">
        <f t="shared" si="51"/>
        <v>1</v>
      </c>
      <c r="AA50" s="9">
        <f t="shared" si="51"/>
        <v>1</v>
      </c>
      <c r="AB50" s="9">
        <f t="shared" si="51"/>
        <v>1</v>
      </c>
      <c r="AC50" s="9">
        <f t="shared" si="51"/>
        <v>1</v>
      </c>
      <c r="AD50" s="9">
        <f t="shared" si="51"/>
        <v>1</v>
      </c>
      <c r="AE50" s="9">
        <f t="shared" si="51"/>
        <v>1</v>
      </c>
      <c r="AF50" s="9">
        <f t="shared" si="51"/>
        <v>1</v>
      </c>
      <c r="AG50" s="9"/>
      <c r="AH50" s="273">
        <f t="shared" si="26"/>
        <v>17</v>
      </c>
      <c r="AI50" s="273">
        <f>AH50+AI18</f>
        <v>17</v>
      </c>
      <c r="AJ50" s="273">
        <f>MIN(C50:AG50)</f>
        <v>0</v>
      </c>
      <c r="AK50" s="273">
        <f>MAX(C50:AG50)</f>
        <v>1</v>
      </c>
      <c r="AL50" s="273">
        <f>AVERAGE(C50:AG50)</f>
        <v>0.56666666666666665</v>
      </c>
    </row>
    <row r="51" spans="1:38" s="2" customFormat="1" ht="15.6">
      <c r="A51" s="267" t="s">
        <v>405</v>
      </c>
      <c r="B51" s="9" t="s">
        <v>3</v>
      </c>
      <c r="C51" s="9">
        <f t="shared" ref="C51:T51" si="52">C43+C47</f>
        <v>6.1</v>
      </c>
      <c r="D51" s="9">
        <f t="shared" si="52"/>
        <v>6.1</v>
      </c>
      <c r="E51" s="9">
        <f t="shared" si="52"/>
        <v>6.1</v>
      </c>
      <c r="F51" s="9">
        <f t="shared" si="52"/>
        <v>6.1</v>
      </c>
      <c r="G51" s="9">
        <f t="shared" si="52"/>
        <v>6.1</v>
      </c>
      <c r="H51" s="9">
        <f t="shared" si="52"/>
        <v>6.1</v>
      </c>
      <c r="I51" s="9">
        <f t="shared" si="52"/>
        <v>6.1</v>
      </c>
      <c r="J51" s="9">
        <f t="shared" si="52"/>
        <v>6.1</v>
      </c>
      <c r="K51" s="9">
        <f t="shared" si="52"/>
        <v>6.1</v>
      </c>
      <c r="L51" s="9">
        <f t="shared" si="52"/>
        <v>6.1</v>
      </c>
      <c r="M51" s="9">
        <f t="shared" si="52"/>
        <v>6.1</v>
      </c>
      <c r="N51" s="9">
        <f t="shared" si="52"/>
        <v>6.1</v>
      </c>
      <c r="O51" s="9">
        <f t="shared" si="52"/>
        <v>6.1</v>
      </c>
      <c r="P51" s="9">
        <f t="shared" si="52"/>
        <v>6.1</v>
      </c>
      <c r="Q51" s="9">
        <f t="shared" si="52"/>
        <v>6.1</v>
      </c>
      <c r="R51" s="9">
        <f t="shared" si="52"/>
        <v>6.1</v>
      </c>
      <c r="S51" s="9">
        <f t="shared" si="52"/>
        <v>6.1</v>
      </c>
      <c r="T51" s="9">
        <f t="shared" si="52"/>
        <v>6.1</v>
      </c>
      <c r="U51" s="9">
        <f t="shared" ref="U51:AF51" si="53">U43+U47</f>
        <v>6.1</v>
      </c>
      <c r="V51" s="9">
        <f t="shared" si="53"/>
        <v>6.1</v>
      </c>
      <c r="W51" s="9">
        <f t="shared" si="53"/>
        <v>6.1</v>
      </c>
      <c r="X51" s="9">
        <f t="shared" si="53"/>
        <v>6.1</v>
      </c>
      <c r="Y51" s="9">
        <f t="shared" si="53"/>
        <v>6.1</v>
      </c>
      <c r="Z51" s="9">
        <f t="shared" si="53"/>
        <v>6.1</v>
      </c>
      <c r="AA51" s="9">
        <f t="shared" si="53"/>
        <v>6.1</v>
      </c>
      <c r="AB51" s="9">
        <f t="shared" si="53"/>
        <v>6.1</v>
      </c>
      <c r="AC51" s="9">
        <f t="shared" si="53"/>
        <v>6.1</v>
      </c>
      <c r="AD51" s="9">
        <f t="shared" si="53"/>
        <v>6.1</v>
      </c>
      <c r="AE51" s="9">
        <f t="shared" si="53"/>
        <v>6.1</v>
      </c>
      <c r="AF51" s="9">
        <f t="shared" si="53"/>
        <v>6.1</v>
      </c>
      <c r="AG51" s="9"/>
      <c r="AH51" s="273">
        <f t="shared" si="26"/>
        <v>182.99999999999991</v>
      </c>
      <c r="AI51" s="273">
        <f t="shared" si="27"/>
        <v>220.66399999999993</v>
      </c>
      <c r="AJ51" s="273">
        <f>MIN(C51:AG51)</f>
        <v>6.1</v>
      </c>
      <c r="AK51" s="273">
        <f>MAX(C51:AG51)</f>
        <v>6.1</v>
      </c>
      <c r="AL51" s="273">
        <f>AVERAGE(C51:AG51)</f>
        <v>6.099999999999997</v>
      </c>
    </row>
    <row r="52" spans="1:38" s="2" customFormat="1" ht="15.6">
      <c r="A52" s="267" t="s">
        <v>406</v>
      </c>
      <c r="B52" s="9" t="s">
        <v>3</v>
      </c>
      <c r="C52" s="9">
        <f t="shared" ref="C52:N52" si="54">C44+C48</f>
        <v>4.5999999999999996</v>
      </c>
      <c r="D52" s="9">
        <f t="shared" si="54"/>
        <v>4.5999999999999996</v>
      </c>
      <c r="E52" s="9">
        <f t="shared" si="54"/>
        <v>4.5999999999999996</v>
      </c>
      <c r="F52" s="9">
        <f t="shared" si="54"/>
        <v>4.5999999999999996</v>
      </c>
      <c r="G52" s="9">
        <f t="shared" si="54"/>
        <v>4.5999999999999996</v>
      </c>
      <c r="H52" s="9">
        <f t="shared" si="54"/>
        <v>4.5999999999999996</v>
      </c>
      <c r="I52" s="9">
        <f t="shared" si="54"/>
        <v>4.5999999999999996</v>
      </c>
      <c r="J52" s="9">
        <f t="shared" si="54"/>
        <v>4.5999999999999996</v>
      </c>
      <c r="K52" s="9">
        <f t="shared" si="54"/>
        <v>4.5999999999999996</v>
      </c>
      <c r="L52" s="9">
        <f t="shared" si="54"/>
        <v>4.5999999999999996</v>
      </c>
      <c r="M52" s="9">
        <f t="shared" si="54"/>
        <v>4.5999999999999996</v>
      </c>
      <c r="N52" s="9">
        <f t="shared" si="54"/>
        <v>4.5999999999999996</v>
      </c>
      <c r="O52" s="9">
        <f>O44+O48</f>
        <v>4.5999999999999996</v>
      </c>
      <c r="P52" s="9">
        <f t="shared" ref="P52:AF52" si="55">P44+P48</f>
        <v>4.5999999999999996</v>
      </c>
      <c r="Q52" s="9">
        <f t="shared" si="55"/>
        <v>4.5999999999999996</v>
      </c>
      <c r="R52" s="9">
        <f t="shared" si="55"/>
        <v>4.5999999999999996</v>
      </c>
      <c r="S52" s="9">
        <f t="shared" si="55"/>
        <v>4.5999999999999996</v>
      </c>
      <c r="T52" s="9">
        <f t="shared" si="55"/>
        <v>4.5999999999999996</v>
      </c>
      <c r="U52" s="9">
        <f t="shared" si="55"/>
        <v>4.5999999999999996</v>
      </c>
      <c r="V52" s="9">
        <f t="shared" si="55"/>
        <v>4.5999999999999996</v>
      </c>
      <c r="W52" s="9">
        <f t="shared" si="55"/>
        <v>4.5999999999999996</v>
      </c>
      <c r="X52" s="9">
        <f t="shared" si="55"/>
        <v>4.5999999999999996</v>
      </c>
      <c r="Y52" s="9">
        <f t="shared" si="55"/>
        <v>4.5999999999999996</v>
      </c>
      <c r="Z52" s="9">
        <f t="shared" si="55"/>
        <v>4.5999999999999996</v>
      </c>
      <c r="AA52" s="9">
        <f t="shared" si="55"/>
        <v>4.5999999999999996</v>
      </c>
      <c r="AB52" s="9">
        <f t="shared" si="55"/>
        <v>4.5999999999999996</v>
      </c>
      <c r="AC52" s="9">
        <f t="shared" si="55"/>
        <v>4.5999999999999996</v>
      </c>
      <c r="AD52" s="9">
        <f t="shared" si="55"/>
        <v>4.5999999999999996</v>
      </c>
      <c r="AE52" s="9">
        <f t="shared" si="55"/>
        <v>4.5999999999999996</v>
      </c>
      <c r="AF52" s="9">
        <f t="shared" si="55"/>
        <v>4.5999999999999996</v>
      </c>
      <c r="AG52" s="9"/>
      <c r="AH52" s="273">
        <f t="shared" si="26"/>
        <v>137.99999999999991</v>
      </c>
      <c r="AI52" s="273">
        <f t="shared" si="27"/>
        <v>142.59999999999991</v>
      </c>
      <c r="AJ52" s="273">
        <f>MIN(C52:AG52)</f>
        <v>4.5999999999999996</v>
      </c>
      <c r="AK52" s="273">
        <f>MAX(C52:AG52)</f>
        <v>4.5999999999999996</v>
      </c>
      <c r="AL52" s="273">
        <f>AVERAGE(C52:AG52)</f>
        <v>4.599999999999997</v>
      </c>
    </row>
    <row r="53" spans="1:38" s="2" customFormat="1" ht="15.6">
      <c r="A53" s="267" t="s">
        <v>312</v>
      </c>
      <c r="B53" s="9" t="s">
        <v>3</v>
      </c>
      <c r="C53" s="9">
        <v>0</v>
      </c>
      <c r="D53" s="9">
        <v>0</v>
      </c>
      <c r="E53" s="9">
        <v>0</v>
      </c>
      <c r="F53" s="9">
        <v>0</v>
      </c>
      <c r="G53" s="9">
        <v>0</v>
      </c>
      <c r="H53" s="9">
        <v>0</v>
      </c>
      <c r="I53" s="9">
        <v>0</v>
      </c>
      <c r="J53" s="9">
        <v>0</v>
      </c>
      <c r="K53" s="9">
        <v>0</v>
      </c>
      <c r="L53" s="9">
        <v>0</v>
      </c>
      <c r="M53" s="9">
        <v>0</v>
      </c>
      <c r="N53" s="9">
        <v>0</v>
      </c>
      <c r="O53" s="9">
        <v>0</v>
      </c>
      <c r="P53" s="9">
        <v>0</v>
      </c>
      <c r="Q53" s="9">
        <v>0</v>
      </c>
      <c r="R53" s="9">
        <v>0</v>
      </c>
      <c r="S53" s="9">
        <v>0</v>
      </c>
      <c r="T53" s="9">
        <v>0</v>
      </c>
      <c r="U53" s="9">
        <v>0</v>
      </c>
      <c r="V53" s="9">
        <v>0</v>
      </c>
      <c r="W53" s="9">
        <v>0</v>
      </c>
      <c r="X53" s="9">
        <v>0</v>
      </c>
      <c r="Y53" s="9">
        <v>0</v>
      </c>
      <c r="Z53" s="9">
        <v>0</v>
      </c>
      <c r="AA53" s="9">
        <v>0</v>
      </c>
      <c r="AB53" s="9">
        <v>0</v>
      </c>
      <c r="AC53" s="9">
        <v>0</v>
      </c>
      <c r="AD53" s="9">
        <v>0</v>
      </c>
      <c r="AE53" s="9">
        <v>0</v>
      </c>
      <c r="AF53" s="9">
        <v>0</v>
      </c>
      <c r="AG53" s="9"/>
      <c r="AH53" s="273">
        <f t="shared" si="26"/>
        <v>0</v>
      </c>
      <c r="AI53" s="273">
        <f t="shared" si="27"/>
        <v>186.57999999999998</v>
      </c>
      <c r="AJ53" s="273">
        <f t="shared" ref="AJ53:AJ67" si="56">MIN(C53:AG53)</f>
        <v>0</v>
      </c>
      <c r="AK53" s="273">
        <f t="shared" ref="AK53:AK54" si="57">MAX(C53:AG53)</f>
        <v>0</v>
      </c>
      <c r="AL53" s="273">
        <f t="shared" ref="AL53:AL67" si="58">AVERAGE(C53:AG53)</f>
        <v>0</v>
      </c>
    </row>
    <row r="54" spans="1:38" s="2" customFormat="1" ht="15.6">
      <c r="A54" s="267" t="s">
        <v>313</v>
      </c>
      <c r="B54" s="9" t="s">
        <v>3</v>
      </c>
      <c r="C54" s="9">
        <v>0</v>
      </c>
      <c r="D54" s="9">
        <v>0</v>
      </c>
      <c r="E54" s="9">
        <v>0</v>
      </c>
      <c r="F54" s="9">
        <v>0</v>
      </c>
      <c r="G54" s="9">
        <v>0</v>
      </c>
      <c r="H54" s="9">
        <v>0</v>
      </c>
      <c r="I54" s="9">
        <v>0</v>
      </c>
      <c r="J54" s="9">
        <v>0</v>
      </c>
      <c r="K54" s="9">
        <v>0</v>
      </c>
      <c r="L54" s="9">
        <v>0</v>
      </c>
      <c r="M54" s="9">
        <v>0</v>
      </c>
      <c r="N54" s="9">
        <v>0</v>
      </c>
      <c r="O54" s="9">
        <v>0</v>
      </c>
      <c r="P54" s="9">
        <v>0</v>
      </c>
      <c r="Q54" s="9">
        <v>0</v>
      </c>
      <c r="R54" s="9">
        <v>0</v>
      </c>
      <c r="S54" s="9">
        <v>0</v>
      </c>
      <c r="T54" s="9">
        <v>0</v>
      </c>
      <c r="U54" s="9">
        <v>0</v>
      </c>
      <c r="V54" s="9">
        <v>0</v>
      </c>
      <c r="W54" s="9">
        <v>0</v>
      </c>
      <c r="X54" s="9">
        <v>0</v>
      </c>
      <c r="Y54" s="9">
        <v>0</v>
      </c>
      <c r="Z54" s="9">
        <v>0</v>
      </c>
      <c r="AA54" s="9">
        <v>0</v>
      </c>
      <c r="AB54" s="9">
        <v>0</v>
      </c>
      <c r="AC54" s="9">
        <v>0</v>
      </c>
      <c r="AD54" s="9">
        <v>0</v>
      </c>
      <c r="AE54" s="9">
        <v>0</v>
      </c>
      <c r="AF54" s="9">
        <v>0</v>
      </c>
      <c r="AG54" s="9"/>
      <c r="AH54" s="273">
        <f t="shared" si="26"/>
        <v>0</v>
      </c>
      <c r="AI54" s="273">
        <f t="shared" si="27"/>
        <v>30.03</v>
      </c>
      <c r="AJ54" s="273">
        <f t="shared" si="56"/>
        <v>0</v>
      </c>
      <c r="AK54" s="273">
        <f t="shared" si="57"/>
        <v>0</v>
      </c>
      <c r="AL54" s="273">
        <f t="shared" si="58"/>
        <v>0</v>
      </c>
    </row>
    <row r="55" spans="1:38" s="2" customFormat="1" ht="15.6">
      <c r="A55" s="267" t="s">
        <v>256</v>
      </c>
      <c r="B55" s="9" t="s">
        <v>3</v>
      </c>
      <c r="C55" s="9">
        <v>17.28</v>
      </c>
      <c r="D55" s="9">
        <v>15.84</v>
      </c>
      <c r="E55" s="9">
        <v>20.399999999999999</v>
      </c>
      <c r="F55" s="9">
        <v>35.28</v>
      </c>
      <c r="G55" s="9">
        <v>0</v>
      </c>
      <c r="H55" s="9">
        <v>0</v>
      </c>
      <c r="I55" s="9">
        <v>0</v>
      </c>
      <c r="J55" s="9">
        <v>0</v>
      </c>
      <c r="K55" s="9">
        <v>0</v>
      </c>
      <c r="L55" s="9">
        <v>0</v>
      </c>
      <c r="M55" s="9">
        <v>0</v>
      </c>
      <c r="N55" s="9">
        <v>0</v>
      </c>
      <c r="O55" s="9">
        <v>0</v>
      </c>
      <c r="P55" s="9">
        <v>0</v>
      </c>
      <c r="Q55" s="9">
        <v>0</v>
      </c>
      <c r="R55" s="9">
        <v>0</v>
      </c>
      <c r="S55" s="9">
        <v>0</v>
      </c>
      <c r="T55" s="9">
        <v>0</v>
      </c>
      <c r="U55" s="9">
        <v>0</v>
      </c>
      <c r="V55" s="9">
        <v>0</v>
      </c>
      <c r="W55" s="9">
        <v>0</v>
      </c>
      <c r="X55" s="9">
        <v>0</v>
      </c>
      <c r="Y55" s="9">
        <v>0</v>
      </c>
      <c r="Z55" s="9">
        <v>0</v>
      </c>
      <c r="AA55" s="9">
        <v>0</v>
      </c>
      <c r="AB55" s="9">
        <v>0</v>
      </c>
      <c r="AC55" s="9">
        <v>0</v>
      </c>
      <c r="AD55" s="9">
        <v>0</v>
      </c>
      <c r="AE55" s="9">
        <v>0</v>
      </c>
      <c r="AF55" s="9">
        <v>0</v>
      </c>
      <c r="AG55" s="9"/>
      <c r="AH55" s="273">
        <f t="shared" ref="AH55:AH56" si="59">SUM(C55:AG55)</f>
        <v>88.800000000000011</v>
      </c>
      <c r="AI55" s="273">
        <f t="shared" si="27"/>
        <v>219.62000000000003</v>
      </c>
      <c r="AJ55" s="273">
        <f t="shared" ref="AJ55:AJ56" si="60">MIN(C55:AG55)</f>
        <v>0</v>
      </c>
      <c r="AK55" s="273">
        <f t="shared" ref="AK55:AK56" si="61">MAX(C55:AG55)</f>
        <v>35.28</v>
      </c>
      <c r="AL55" s="273">
        <f t="shared" ref="AL55:AL56" si="62">AVERAGE(C55:AG55)</f>
        <v>2.9600000000000004</v>
      </c>
    </row>
    <row r="56" spans="1:38" s="2" customFormat="1" ht="15.6">
      <c r="A56" s="267" t="s">
        <v>257</v>
      </c>
      <c r="B56" s="9" t="s">
        <v>3</v>
      </c>
      <c r="C56" s="9">
        <v>9.120000000000001</v>
      </c>
      <c r="D56" s="9">
        <v>5.76</v>
      </c>
      <c r="E56" s="9">
        <v>6.24</v>
      </c>
      <c r="F56" s="9">
        <v>12.239999999999998</v>
      </c>
      <c r="G56" s="9">
        <v>0</v>
      </c>
      <c r="H56" s="9">
        <v>0</v>
      </c>
      <c r="I56" s="9">
        <v>0</v>
      </c>
      <c r="J56" s="9">
        <v>0</v>
      </c>
      <c r="K56" s="9">
        <v>0</v>
      </c>
      <c r="L56" s="9">
        <v>0</v>
      </c>
      <c r="M56" s="9">
        <v>0</v>
      </c>
      <c r="N56" s="9">
        <v>0</v>
      </c>
      <c r="O56" s="9">
        <v>0</v>
      </c>
      <c r="P56" s="9">
        <v>0</v>
      </c>
      <c r="Q56" s="9">
        <v>0</v>
      </c>
      <c r="R56" s="9">
        <v>0</v>
      </c>
      <c r="S56" s="9">
        <v>0</v>
      </c>
      <c r="T56" s="9">
        <v>0</v>
      </c>
      <c r="U56" s="9">
        <v>0</v>
      </c>
      <c r="V56" s="9">
        <v>0</v>
      </c>
      <c r="W56" s="9">
        <v>0</v>
      </c>
      <c r="X56" s="9">
        <v>0</v>
      </c>
      <c r="Y56" s="9">
        <v>0</v>
      </c>
      <c r="Z56" s="9">
        <v>0</v>
      </c>
      <c r="AA56" s="9">
        <v>0</v>
      </c>
      <c r="AB56" s="9">
        <v>0</v>
      </c>
      <c r="AC56" s="9">
        <v>0</v>
      </c>
      <c r="AD56" s="9">
        <v>0</v>
      </c>
      <c r="AE56" s="9">
        <v>0</v>
      </c>
      <c r="AF56" s="9">
        <v>0</v>
      </c>
      <c r="AG56" s="9"/>
      <c r="AH56" s="273">
        <f t="shared" si="59"/>
        <v>33.36</v>
      </c>
      <c r="AI56" s="273">
        <f t="shared" si="27"/>
        <v>119.14999999999999</v>
      </c>
      <c r="AJ56" s="273">
        <f t="shared" si="60"/>
        <v>0</v>
      </c>
      <c r="AK56" s="273">
        <f t="shared" si="61"/>
        <v>12.239999999999998</v>
      </c>
      <c r="AL56" s="273">
        <f t="shared" si="62"/>
        <v>1.1119999999999999</v>
      </c>
    </row>
    <row r="57" spans="1:38" s="2" customFormat="1" ht="13.2" hidden="1">
      <c r="A57" s="332" t="s">
        <v>15</v>
      </c>
      <c r="B57" s="333" t="s">
        <v>18</v>
      </c>
      <c r="C57" s="338">
        <v>36398</v>
      </c>
      <c r="D57" s="339">
        <v>38903</v>
      </c>
      <c r="E57" s="339">
        <v>42418</v>
      </c>
      <c r="F57" s="339">
        <v>44098</v>
      </c>
      <c r="G57" s="339">
        <v>47829</v>
      </c>
      <c r="H57" s="339">
        <v>50593</v>
      </c>
      <c r="I57" s="339">
        <v>52320</v>
      </c>
      <c r="J57" s="339">
        <v>54125</v>
      </c>
      <c r="K57" s="339">
        <v>56455</v>
      </c>
      <c r="L57" s="339">
        <v>58888</v>
      </c>
      <c r="M57" s="339">
        <v>60189</v>
      </c>
      <c r="N57" s="339">
        <v>61222</v>
      </c>
      <c r="O57" s="339">
        <v>63606</v>
      </c>
      <c r="P57" s="339">
        <v>64290</v>
      </c>
      <c r="Q57" s="339">
        <v>64290</v>
      </c>
      <c r="R57" s="339">
        <v>64547</v>
      </c>
      <c r="S57" s="339">
        <v>65405</v>
      </c>
      <c r="T57" s="339">
        <v>66922</v>
      </c>
      <c r="U57" s="339">
        <v>70883</v>
      </c>
      <c r="V57" s="339">
        <v>71863</v>
      </c>
      <c r="W57" s="339">
        <v>73234</v>
      </c>
      <c r="X57" s="339">
        <v>75649</v>
      </c>
      <c r="Y57" s="339">
        <v>82677</v>
      </c>
      <c r="Z57" s="339">
        <v>82728</v>
      </c>
      <c r="AA57" s="339">
        <v>82929</v>
      </c>
      <c r="AB57" s="339">
        <v>87999</v>
      </c>
      <c r="AC57" s="339">
        <v>90236</v>
      </c>
      <c r="AD57" s="339">
        <v>90280</v>
      </c>
      <c r="AE57" s="339">
        <v>90319</v>
      </c>
      <c r="AF57" s="339">
        <v>93860</v>
      </c>
      <c r="AG57" s="333"/>
      <c r="AH57" s="337">
        <f t="shared" ref="AH57:AH59" si="63">SUM(C57:AG57)</f>
        <v>1985155</v>
      </c>
      <c r="AI57" s="337">
        <f t="shared" si="27"/>
        <v>2454431.0000000005</v>
      </c>
      <c r="AJ57" s="337">
        <f t="shared" si="56"/>
        <v>36398</v>
      </c>
      <c r="AK57" s="337">
        <f t="shared" ref="AK57:AK64" si="64">MAX(C57:AG57)</f>
        <v>93860</v>
      </c>
      <c r="AL57" s="337">
        <f t="shared" si="58"/>
        <v>66171.833333333328</v>
      </c>
    </row>
    <row r="58" spans="1:38" s="2" customFormat="1" ht="13.2" hidden="1">
      <c r="A58" s="332" t="s">
        <v>14</v>
      </c>
      <c r="B58" s="333" t="s">
        <v>18</v>
      </c>
      <c r="C58" s="339">
        <v>36883</v>
      </c>
      <c r="D58" s="338">
        <v>39462</v>
      </c>
      <c r="E58" s="338">
        <v>40821</v>
      </c>
      <c r="F58" s="338">
        <v>42712</v>
      </c>
      <c r="G58" s="338">
        <v>44980</v>
      </c>
      <c r="H58" s="338">
        <v>46997</v>
      </c>
      <c r="I58" s="338">
        <v>49842</v>
      </c>
      <c r="J58" s="338">
        <v>51232</v>
      </c>
      <c r="K58" s="338">
        <v>53325</v>
      </c>
      <c r="L58" s="338">
        <v>53325</v>
      </c>
      <c r="M58" s="338">
        <v>53325</v>
      </c>
      <c r="N58" s="338">
        <v>53325</v>
      </c>
      <c r="O58" s="338">
        <v>55837</v>
      </c>
      <c r="P58" s="338">
        <v>56773</v>
      </c>
      <c r="Q58" s="338">
        <v>59788</v>
      </c>
      <c r="R58" s="338">
        <v>61310</v>
      </c>
      <c r="S58" s="338">
        <v>64323</v>
      </c>
      <c r="T58" s="338">
        <v>64323</v>
      </c>
      <c r="U58" s="338">
        <v>64323</v>
      </c>
      <c r="V58" s="338">
        <v>64323</v>
      </c>
      <c r="W58" s="338">
        <v>65350</v>
      </c>
      <c r="X58" s="338">
        <v>68030</v>
      </c>
      <c r="Y58" s="338">
        <v>69235</v>
      </c>
      <c r="Z58" s="338">
        <v>71442</v>
      </c>
      <c r="AA58" s="338">
        <v>72743</v>
      </c>
      <c r="AB58" s="338">
        <v>72771</v>
      </c>
      <c r="AC58" s="338">
        <v>72824</v>
      </c>
      <c r="AD58" s="338">
        <v>74829</v>
      </c>
      <c r="AE58" s="338">
        <v>77697</v>
      </c>
      <c r="AF58" s="338">
        <v>77758</v>
      </c>
      <c r="AG58" s="333"/>
      <c r="AH58" s="337">
        <f t="shared" si="63"/>
        <v>1779908</v>
      </c>
      <c r="AI58" s="337">
        <f t="shared" si="27"/>
        <v>2256356</v>
      </c>
      <c r="AJ58" s="337">
        <f t="shared" si="56"/>
        <v>36883</v>
      </c>
      <c r="AK58" s="337">
        <f t="shared" si="64"/>
        <v>77758</v>
      </c>
      <c r="AL58" s="337">
        <f t="shared" si="58"/>
        <v>59330.26666666667</v>
      </c>
    </row>
    <row r="59" spans="1:38" s="2" customFormat="1" ht="15.6">
      <c r="A59" s="267" t="s">
        <v>16</v>
      </c>
      <c r="B59" s="9" t="s">
        <v>3</v>
      </c>
      <c r="C59" s="9">
        <f>CONVERT(C57-35042.08,"gal","m3")*3</f>
        <v>15.398146638483819</v>
      </c>
      <c r="D59" s="9">
        <f t="shared" ref="D59:D60" si="65">CONVERT((D57-C57),"gal","m3")*3</f>
        <v>28.447369556759998</v>
      </c>
      <c r="E59" s="9">
        <f t="shared" ref="E59:E60" si="66">CONVERT((E57-D57),"gal","m3")*3</f>
        <v>39.917167262279996</v>
      </c>
      <c r="F59" s="9">
        <f t="shared" ref="F59:F60" si="67">CONVERT((F57-E57),"gal","m3")*3</f>
        <v>19.078475391360001</v>
      </c>
      <c r="G59" s="9">
        <f t="shared" ref="G59:G60" si="68">CONVERT((G57-F57),"gal","m3")*3</f>
        <v>42.370114098312001</v>
      </c>
      <c r="H59" s="9">
        <f t="shared" ref="H59:H60" si="69">CONVERT((H57-G57),"gal","m3")*3</f>
        <v>31.388634512928004</v>
      </c>
      <c r="I59" s="9">
        <f t="shared" ref="I59:I60" si="70">CONVERT((I57-H57),"gal","m3")*3</f>
        <v>19.612218452903999</v>
      </c>
      <c r="J59" s="9">
        <f t="shared" ref="J59:J60" si="71">CONVERT((J57-I57),"gal","m3")*3</f>
        <v>20.498004810360001</v>
      </c>
      <c r="K59" s="9">
        <f t="shared" ref="K59:K60" si="72">CONVERT((K57-J57),"gal","m3")*3</f>
        <v>26.460028370159996</v>
      </c>
      <c r="L59" s="9">
        <f t="shared" ref="L59:L60" si="73">CONVERT((L57-K57),"gal","m3")*3</f>
        <v>27.629720611415998</v>
      </c>
      <c r="M59" s="9">
        <f t="shared" ref="M59:M60" si="74">CONVERT((M57-L57),"gal","m3")*3</f>
        <v>14.774462192952001</v>
      </c>
      <c r="N59" s="9">
        <f t="shared" ref="N59:N60" si="75">CONVERT((N57-M57),"gal","m3")*3</f>
        <v>11.730991118615998</v>
      </c>
      <c r="O59" s="9">
        <f t="shared" ref="O59:O60" si="76">CONVERT((O57-N57),"gal","m3")*3</f>
        <v>27.073265079168003</v>
      </c>
      <c r="P59" s="9">
        <f t="shared" ref="P59:P60" si="77">CONVERT((P57-O57),"gal","m3")*3</f>
        <v>7.767664980768</v>
      </c>
      <c r="Q59" s="9">
        <f t="shared" ref="Q59:Q60" si="78">CONVERT((Q57-P57),"gal","m3")*3</f>
        <v>0</v>
      </c>
      <c r="R59" s="9">
        <f t="shared" ref="R59:R60" si="79">CONVERT((R57-Q57),"gal","m3")*3</f>
        <v>2.9185524854639997</v>
      </c>
      <c r="S59" s="9">
        <f t="shared" ref="S59:S60" si="80">CONVERT((S57-R57),"gal","m3")*3</f>
        <v>9.7436499320159999</v>
      </c>
      <c r="T59" s="9">
        <f t="shared" ref="T59:T60" si="81">CONVERT((T57-S57),"gal","m3")*3</f>
        <v>17.227409028983999</v>
      </c>
      <c r="U59" s="9">
        <f t="shared" ref="U59:U60" si="82">CONVERT((U57-T57),"gal","m3")*3</f>
        <v>44.982048229271996</v>
      </c>
      <c r="V59" s="9">
        <f t="shared" ref="V59:V60" si="83">CONVERT((V57-U57),"gal","m3")*3</f>
        <v>11.129110644959999</v>
      </c>
      <c r="W59" s="9">
        <f t="shared" ref="W59:W60" si="84">CONVERT((W57-V57),"gal","m3")*3</f>
        <v>15.569398667592001</v>
      </c>
      <c r="X59" s="9">
        <f t="shared" ref="X59:X60" si="85">CONVERT((X57-W57),"gal","m3")*3</f>
        <v>27.42530837508</v>
      </c>
      <c r="Y59" s="9">
        <f t="shared" ref="Y59:Y60" si="86">CONVERT((Y57-X57),"gal","m3")*3</f>
        <v>79.811622053855999</v>
      </c>
      <c r="Z59" s="9">
        <f t="shared" ref="Z59:Z60" si="87">CONVERT((Z57-Y57),"gal","m3")*3</f>
        <v>0.57916800295199999</v>
      </c>
      <c r="AA59" s="9">
        <f t="shared" ref="AA59:AA60" si="88">CONVERT((AA57-Z57),"gal","m3")*3</f>
        <v>2.2826033057520001</v>
      </c>
      <c r="AB59" s="9">
        <f t="shared" ref="AB59:AB60" si="89">CONVERT((AB57-AA57),"gal","m3")*3</f>
        <v>57.576113234640005</v>
      </c>
      <c r="AC59" s="9">
        <f t="shared" ref="AC59:AC60" si="90">CONVERT((AC57-AB57),"gal","m3")*3</f>
        <v>25.403898482424001</v>
      </c>
      <c r="AD59" s="9">
        <f t="shared" ref="AD59:AD60" si="91">CONVERT((AD57-AC57),"gal","m3")*3</f>
        <v>0.49967435548799999</v>
      </c>
      <c r="AE59" s="9">
        <f>CONVERT((AE57-AD57),"gal","m3")*3</f>
        <v>0.44289317872799994</v>
      </c>
      <c r="AF59" s="9">
        <f t="shared" ref="AF59:AF60" si="92">CONVERT((AF57-AE57),"gal","m3")*3</f>
        <v>40.212429381432003</v>
      </c>
      <c r="AG59" s="9"/>
      <c r="AH59" s="273">
        <f t="shared" si="63"/>
        <v>667.95014243510775</v>
      </c>
      <c r="AI59" s="273">
        <f t="shared" si="27"/>
        <v>1065.8962501387198</v>
      </c>
      <c r="AJ59" s="273">
        <f t="shared" si="56"/>
        <v>0</v>
      </c>
      <c r="AK59" s="273">
        <f t="shared" si="64"/>
        <v>79.811622053855999</v>
      </c>
      <c r="AL59" s="273">
        <f t="shared" si="58"/>
        <v>22.265004747836926</v>
      </c>
    </row>
    <row r="60" spans="1:38" ht="15.6">
      <c r="A60" s="267" t="s">
        <v>17</v>
      </c>
      <c r="B60" s="9" t="s">
        <v>3</v>
      </c>
      <c r="C60" s="9">
        <f>CONVERT(C58-35511.84,"gal","m3")*3</f>
        <v>15.571215665248358</v>
      </c>
      <c r="D60" s="9">
        <f t="shared" si="65"/>
        <v>29.287730972808003</v>
      </c>
      <c r="E60" s="9">
        <f t="shared" si="66"/>
        <v>15.433123843368</v>
      </c>
      <c r="F60" s="9">
        <f t="shared" si="67"/>
        <v>21.474641050632002</v>
      </c>
      <c r="G60" s="9">
        <f t="shared" si="68"/>
        <v>25.755941778335995</v>
      </c>
      <c r="H60" s="9">
        <f t="shared" si="69"/>
        <v>22.905526704983998</v>
      </c>
      <c r="I60" s="9">
        <f t="shared" si="70"/>
        <v>32.308489576439996</v>
      </c>
      <c r="J60" s="9">
        <f t="shared" si="71"/>
        <v>15.78516713928</v>
      </c>
      <c r="K60" s="9">
        <f t="shared" si="72"/>
        <v>23.768600591736</v>
      </c>
      <c r="L60" s="9">
        <f t="shared" si="73"/>
        <v>0</v>
      </c>
      <c r="M60" s="9">
        <f t="shared" si="74"/>
        <v>0</v>
      </c>
      <c r="N60" s="9">
        <f t="shared" si="75"/>
        <v>0</v>
      </c>
      <c r="O60" s="9">
        <f t="shared" si="76"/>
        <v>28.526863204224</v>
      </c>
      <c r="P60" s="9">
        <f t="shared" si="77"/>
        <v>10.629436289472</v>
      </c>
      <c r="Q60" s="9">
        <f t="shared" si="78"/>
        <v>34.239049586280004</v>
      </c>
      <c r="R60" s="9">
        <f t="shared" si="79"/>
        <v>17.284190205744</v>
      </c>
      <c r="S60" s="9">
        <f t="shared" si="80"/>
        <v>34.216337115575996</v>
      </c>
      <c r="T60" s="9">
        <f t="shared" si="81"/>
        <v>0</v>
      </c>
      <c r="U60" s="9">
        <f t="shared" si="82"/>
        <v>0</v>
      </c>
      <c r="V60" s="9">
        <f t="shared" si="83"/>
        <v>0</v>
      </c>
      <c r="W60" s="9">
        <f t="shared" si="84"/>
        <v>11.662853706504</v>
      </c>
      <c r="X60" s="9">
        <f t="shared" si="85"/>
        <v>30.43471074336</v>
      </c>
      <c r="Y60" s="9">
        <f t="shared" si="86"/>
        <v>13.684263599159999</v>
      </c>
      <c r="Z60" s="9">
        <f t="shared" si="87"/>
        <v>25.063211421863997</v>
      </c>
      <c r="AA60" s="9">
        <f t="shared" si="88"/>
        <v>14.774462192952001</v>
      </c>
      <c r="AB60" s="9">
        <f t="shared" si="89"/>
        <v>0.31797458985599997</v>
      </c>
      <c r="AC60" s="9">
        <f t="shared" si="90"/>
        <v>0.60188047365599995</v>
      </c>
      <c r="AD60" s="9">
        <f t="shared" si="91"/>
        <v>22.769251880759995</v>
      </c>
      <c r="AE60" s="9">
        <f t="shared" ref="AE60" si="93">CONVERT((AE58-AD58),"gal","m3")*3</f>
        <v>32.569682989535998</v>
      </c>
      <c r="AF60" s="9">
        <f t="shared" si="92"/>
        <v>0.69273035647199999</v>
      </c>
      <c r="AG60" s="9"/>
      <c r="AH60" s="273">
        <f>SUM(C60:AG60)</f>
        <v>479.75733567824835</v>
      </c>
      <c r="AI60" s="273">
        <f t="shared" si="27"/>
        <v>883.03814850081574</v>
      </c>
      <c r="AJ60" s="273">
        <f t="shared" si="56"/>
        <v>0</v>
      </c>
      <c r="AK60" s="273">
        <f t="shared" si="64"/>
        <v>34.239049586280004</v>
      </c>
      <c r="AL60" s="273">
        <f t="shared" si="58"/>
        <v>15.991911189274946</v>
      </c>
    </row>
    <row r="61" spans="1:38" ht="13.2" hidden="1">
      <c r="A61" s="332" t="s">
        <v>401</v>
      </c>
      <c r="B61" s="333" t="s">
        <v>402</v>
      </c>
      <c r="C61" s="333">
        <v>0</v>
      </c>
      <c r="D61" s="333">
        <v>0</v>
      </c>
      <c r="E61" s="333">
        <v>0</v>
      </c>
      <c r="F61" s="333">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40">
        <v>9668</v>
      </c>
      <c r="AA61" s="340">
        <v>18935</v>
      </c>
      <c r="AB61" s="340">
        <v>56025</v>
      </c>
      <c r="AC61" s="340">
        <v>109010</v>
      </c>
      <c r="AD61" s="340">
        <v>297045</v>
      </c>
      <c r="AE61" s="340">
        <v>295002</v>
      </c>
      <c r="AF61" s="340">
        <v>22925</v>
      </c>
      <c r="AG61" s="334"/>
      <c r="AH61" s="335">
        <f t="shared" ref="AH61" si="94">SUM(C61:AG61)</f>
        <v>808610</v>
      </c>
      <c r="AI61" s="335">
        <f t="shared" ref="AI61:AI66" si="95">AH61+AI28</f>
        <v>809013.28081282252</v>
      </c>
      <c r="AJ61" s="335">
        <f t="shared" ref="AJ61" si="96">MIN(C61:AG61)</f>
        <v>0</v>
      </c>
      <c r="AK61" s="335">
        <f t="shared" ref="AK61" si="97">MAX(C61:AG61)</f>
        <v>297045</v>
      </c>
      <c r="AL61" s="335">
        <f t="shared" ref="AL61" si="98">AVERAGE(C61:AG61)</f>
        <v>26953.666666666668</v>
      </c>
    </row>
    <row r="62" spans="1:38" ht="15.6">
      <c r="A62" s="267" t="s">
        <v>401</v>
      </c>
      <c r="B62" s="9" t="s">
        <v>3</v>
      </c>
      <c r="C62" s="9">
        <v>0</v>
      </c>
      <c r="D62" s="9">
        <v>0</v>
      </c>
      <c r="E62" s="9">
        <v>0</v>
      </c>
      <c r="F62" s="9">
        <v>0</v>
      </c>
      <c r="G62" s="9">
        <v>0</v>
      </c>
      <c r="H62" s="9">
        <v>0</v>
      </c>
      <c r="I62" s="9">
        <v>0</v>
      </c>
      <c r="J62" s="9">
        <v>0</v>
      </c>
      <c r="K62" s="9">
        <v>0</v>
      </c>
      <c r="L62" s="9">
        <v>0</v>
      </c>
      <c r="M62" s="9">
        <v>0</v>
      </c>
      <c r="N62" s="9">
        <v>0</v>
      </c>
      <c r="O62" s="9">
        <v>0</v>
      </c>
      <c r="P62" s="9">
        <v>0</v>
      </c>
      <c r="Q62" s="9">
        <v>0</v>
      </c>
      <c r="R62" s="9">
        <v>0</v>
      </c>
      <c r="S62" s="9">
        <v>0</v>
      </c>
      <c r="T62" s="9">
        <v>0</v>
      </c>
      <c r="U62" s="9">
        <v>0</v>
      </c>
      <c r="V62" s="9">
        <v>0</v>
      </c>
      <c r="W62" s="9">
        <v>0</v>
      </c>
      <c r="X62" s="9">
        <v>0</v>
      </c>
      <c r="Y62" s="9">
        <v>0</v>
      </c>
      <c r="Z62" s="10">
        <f t="shared" ref="Z62:AF62" si="99">Z61/6.29</f>
        <v>1537.0429252782194</v>
      </c>
      <c r="AA62" s="10">
        <f t="shared" si="99"/>
        <v>3010.3338632750397</v>
      </c>
      <c r="AB62" s="10">
        <f t="shared" si="99"/>
        <v>8906.9952305246425</v>
      </c>
      <c r="AC62" s="10">
        <f t="shared" si="99"/>
        <v>17330.683624801273</v>
      </c>
      <c r="AD62" s="10">
        <f t="shared" si="99"/>
        <v>47224.960254372018</v>
      </c>
      <c r="AE62" s="10">
        <f t="shared" si="99"/>
        <v>46900.158982511923</v>
      </c>
      <c r="AF62" s="10">
        <f t="shared" si="99"/>
        <v>3644.6740858505564</v>
      </c>
      <c r="AG62" s="270"/>
      <c r="AH62" s="273">
        <f>SUM(C62:AG62)</f>
        <v>128554.84896661366</v>
      </c>
      <c r="AI62" s="273">
        <f t="shared" si="95"/>
        <v>128554.84896661366</v>
      </c>
      <c r="AJ62" s="273">
        <f t="shared" si="56"/>
        <v>0</v>
      </c>
      <c r="AK62" s="273">
        <f t="shared" si="64"/>
        <v>47224.960254372018</v>
      </c>
      <c r="AL62" s="273">
        <f t="shared" si="58"/>
        <v>4285.1616322204554</v>
      </c>
    </row>
    <row r="63" spans="1:38" ht="13.2" hidden="1">
      <c r="A63" s="332" t="s">
        <v>8</v>
      </c>
      <c r="B63" s="333" t="s">
        <v>19</v>
      </c>
      <c r="C63" s="338">
        <v>24</v>
      </c>
      <c r="D63" s="338">
        <v>24</v>
      </c>
      <c r="E63" s="338">
        <v>24</v>
      </c>
      <c r="F63" s="338">
        <v>24</v>
      </c>
      <c r="G63" s="338">
        <v>24</v>
      </c>
      <c r="H63" s="338">
        <v>24</v>
      </c>
      <c r="I63" s="338">
        <v>24</v>
      </c>
      <c r="J63" s="338">
        <v>24</v>
      </c>
      <c r="K63" s="338">
        <v>24</v>
      </c>
      <c r="L63" s="338">
        <v>24</v>
      </c>
      <c r="M63" s="338">
        <v>24</v>
      </c>
      <c r="N63" s="338">
        <v>24</v>
      </c>
      <c r="O63" s="338">
        <v>24</v>
      </c>
      <c r="P63" s="338">
        <v>24</v>
      </c>
      <c r="Q63" s="338">
        <v>24</v>
      </c>
      <c r="R63" s="338">
        <v>24</v>
      </c>
      <c r="S63" s="338">
        <v>24</v>
      </c>
      <c r="T63" s="338">
        <v>24</v>
      </c>
      <c r="U63" s="338">
        <v>24</v>
      </c>
      <c r="V63" s="338">
        <v>24</v>
      </c>
      <c r="W63" s="338">
        <v>24</v>
      </c>
      <c r="X63" s="338">
        <v>24</v>
      </c>
      <c r="Y63" s="338">
        <v>24</v>
      </c>
      <c r="Z63" s="338">
        <v>24</v>
      </c>
      <c r="AA63" s="338">
        <v>24</v>
      </c>
      <c r="AB63" s="338">
        <v>24</v>
      </c>
      <c r="AC63" s="338">
        <v>24</v>
      </c>
      <c r="AD63" s="338">
        <v>24</v>
      </c>
      <c r="AE63" s="338">
        <v>24</v>
      </c>
      <c r="AF63" s="338">
        <v>24</v>
      </c>
      <c r="AG63" s="334"/>
      <c r="AH63" s="337">
        <f t="shared" ref="AH63" si="100">SUM(C63:AG63)</f>
        <v>720</v>
      </c>
      <c r="AI63" s="337">
        <f t="shared" si="95"/>
        <v>1320</v>
      </c>
      <c r="AJ63" s="337">
        <f t="shared" si="56"/>
        <v>24</v>
      </c>
      <c r="AK63" s="337">
        <f t="shared" si="64"/>
        <v>24</v>
      </c>
      <c r="AL63" s="337">
        <f t="shared" si="58"/>
        <v>24</v>
      </c>
    </row>
    <row r="64" spans="1:38" ht="15.6">
      <c r="A64" s="267" t="s">
        <v>8</v>
      </c>
      <c r="B64" s="9" t="s">
        <v>3</v>
      </c>
      <c r="C64" s="10">
        <f t="shared" ref="C64:X64" si="101">C63*0.878*60</f>
        <v>1264.32</v>
      </c>
      <c r="D64" s="10">
        <f t="shared" si="101"/>
        <v>1264.32</v>
      </c>
      <c r="E64" s="10">
        <f t="shared" si="101"/>
        <v>1264.32</v>
      </c>
      <c r="F64" s="10">
        <f t="shared" si="101"/>
        <v>1264.32</v>
      </c>
      <c r="G64" s="10">
        <f t="shared" si="101"/>
        <v>1264.32</v>
      </c>
      <c r="H64" s="10">
        <f t="shared" si="101"/>
        <v>1264.32</v>
      </c>
      <c r="I64" s="10">
        <f t="shared" si="101"/>
        <v>1264.32</v>
      </c>
      <c r="J64" s="10">
        <f t="shared" si="101"/>
        <v>1264.32</v>
      </c>
      <c r="K64" s="10">
        <f t="shared" si="101"/>
        <v>1264.32</v>
      </c>
      <c r="L64" s="10">
        <f t="shared" si="101"/>
        <v>1264.32</v>
      </c>
      <c r="M64" s="10">
        <f t="shared" si="101"/>
        <v>1264.32</v>
      </c>
      <c r="N64" s="10">
        <f t="shared" si="101"/>
        <v>1264.32</v>
      </c>
      <c r="O64" s="10">
        <f t="shared" si="101"/>
        <v>1264.32</v>
      </c>
      <c r="P64" s="10">
        <f t="shared" si="101"/>
        <v>1264.32</v>
      </c>
      <c r="Q64" s="10">
        <f t="shared" si="101"/>
        <v>1264.32</v>
      </c>
      <c r="R64" s="10">
        <f t="shared" si="101"/>
        <v>1264.32</v>
      </c>
      <c r="S64" s="10">
        <f t="shared" si="101"/>
        <v>1264.32</v>
      </c>
      <c r="T64" s="10">
        <f t="shared" si="101"/>
        <v>1264.32</v>
      </c>
      <c r="U64" s="10">
        <f t="shared" si="101"/>
        <v>1264.32</v>
      </c>
      <c r="V64" s="10">
        <f t="shared" si="101"/>
        <v>1264.32</v>
      </c>
      <c r="W64" s="10">
        <f t="shared" si="101"/>
        <v>1264.32</v>
      </c>
      <c r="X64" s="10">
        <f t="shared" si="101"/>
        <v>1264.32</v>
      </c>
      <c r="Y64" s="10">
        <f>Y63*0.878*60</f>
        <v>1264.32</v>
      </c>
      <c r="Z64" s="10">
        <f t="shared" ref="Z64:AF64" si="102">Z63*0.878*60</f>
        <v>1264.32</v>
      </c>
      <c r="AA64" s="10">
        <f t="shared" si="102"/>
        <v>1264.32</v>
      </c>
      <c r="AB64" s="10">
        <f t="shared" si="102"/>
        <v>1264.32</v>
      </c>
      <c r="AC64" s="10">
        <f t="shared" si="102"/>
        <v>1264.32</v>
      </c>
      <c r="AD64" s="10">
        <f t="shared" si="102"/>
        <v>1264.32</v>
      </c>
      <c r="AE64" s="10">
        <f t="shared" si="102"/>
        <v>1264.32</v>
      </c>
      <c r="AF64" s="10">
        <f t="shared" si="102"/>
        <v>1264.32</v>
      </c>
      <c r="AG64" s="270"/>
      <c r="AH64" s="336">
        <f>SUM(C64:AG64)</f>
        <v>37929.599999999999</v>
      </c>
      <c r="AI64" s="336">
        <f t="shared" si="95"/>
        <v>69537.599999999991</v>
      </c>
      <c r="AJ64" s="336">
        <f t="shared" si="56"/>
        <v>1264.32</v>
      </c>
      <c r="AK64" s="336">
        <f t="shared" si="64"/>
        <v>1264.32</v>
      </c>
      <c r="AL64" s="336">
        <f t="shared" si="58"/>
        <v>1264.32</v>
      </c>
    </row>
    <row r="65" spans="1:38" ht="13.2" hidden="1">
      <c r="A65" s="332" t="s">
        <v>300</v>
      </c>
      <c r="B65" s="333" t="s">
        <v>19</v>
      </c>
      <c r="C65" s="333">
        <v>0</v>
      </c>
      <c r="D65" s="333">
        <v>0.5</v>
      </c>
      <c r="E65" s="333">
        <v>0.5</v>
      </c>
      <c r="F65" s="333">
        <v>0</v>
      </c>
      <c r="G65" s="333">
        <v>0.5</v>
      </c>
      <c r="H65" s="333">
        <v>0.5</v>
      </c>
      <c r="I65" s="333">
        <v>0</v>
      </c>
      <c r="J65" s="333">
        <v>0.5</v>
      </c>
      <c r="K65" s="333">
        <v>0.5</v>
      </c>
      <c r="L65" s="333">
        <v>0</v>
      </c>
      <c r="M65" s="333">
        <v>0.5</v>
      </c>
      <c r="N65" s="333">
        <v>0.5</v>
      </c>
      <c r="O65" s="333">
        <v>0.5</v>
      </c>
      <c r="P65" s="333">
        <v>0.5</v>
      </c>
      <c r="Q65" s="333">
        <v>0.5</v>
      </c>
      <c r="R65" s="333">
        <v>0</v>
      </c>
      <c r="S65" s="333">
        <v>0.5</v>
      </c>
      <c r="T65" s="333">
        <v>0</v>
      </c>
      <c r="U65" s="333">
        <v>0</v>
      </c>
      <c r="V65" s="333">
        <v>0</v>
      </c>
      <c r="W65" s="333">
        <v>0</v>
      </c>
      <c r="X65" s="333">
        <v>0.5</v>
      </c>
      <c r="Y65" s="333">
        <v>0.5</v>
      </c>
      <c r="Z65" s="333">
        <v>0.5</v>
      </c>
      <c r="AA65" s="333">
        <v>0</v>
      </c>
      <c r="AB65" s="333">
        <v>0</v>
      </c>
      <c r="AC65" s="333">
        <v>0</v>
      </c>
      <c r="AD65" s="333">
        <v>0</v>
      </c>
      <c r="AE65" s="333">
        <v>0.5</v>
      </c>
      <c r="AF65" s="333">
        <v>0.5</v>
      </c>
      <c r="AG65" s="333"/>
      <c r="AH65" s="335">
        <f>SUM(C65:AG65)</f>
        <v>8.5</v>
      </c>
      <c r="AI65" s="335">
        <f t="shared" si="95"/>
        <v>59.59</v>
      </c>
      <c r="AJ65" s="335">
        <f t="shared" si="56"/>
        <v>0</v>
      </c>
      <c r="AK65" s="335">
        <f>MAX(C65:AG65)</f>
        <v>0.5</v>
      </c>
      <c r="AL65" s="335">
        <f t="shared" si="58"/>
        <v>0.28333333333333333</v>
      </c>
    </row>
    <row r="66" spans="1:38" ht="15.6">
      <c r="A66" s="267" t="s">
        <v>300</v>
      </c>
      <c r="B66" s="9" t="s">
        <v>3</v>
      </c>
      <c r="C66" s="9">
        <f t="shared" ref="C66:AF66" si="103">C65*24.9*60</f>
        <v>0</v>
      </c>
      <c r="D66" s="9">
        <f t="shared" si="103"/>
        <v>747</v>
      </c>
      <c r="E66" s="9">
        <f t="shared" si="103"/>
        <v>747</v>
      </c>
      <c r="F66" s="9">
        <f t="shared" si="103"/>
        <v>0</v>
      </c>
      <c r="G66" s="9">
        <f t="shared" si="103"/>
        <v>747</v>
      </c>
      <c r="H66" s="9">
        <f t="shared" si="103"/>
        <v>747</v>
      </c>
      <c r="I66" s="9">
        <f t="shared" si="103"/>
        <v>0</v>
      </c>
      <c r="J66" s="9">
        <f t="shared" si="103"/>
        <v>747</v>
      </c>
      <c r="K66" s="9">
        <f t="shared" ref="K66:L66" si="104">K65*24.9*60</f>
        <v>747</v>
      </c>
      <c r="L66" s="9">
        <f t="shared" si="104"/>
        <v>0</v>
      </c>
      <c r="M66" s="9">
        <f t="shared" si="103"/>
        <v>747</v>
      </c>
      <c r="N66" s="9">
        <f t="shared" si="103"/>
        <v>747</v>
      </c>
      <c r="O66" s="9">
        <f t="shared" si="103"/>
        <v>747</v>
      </c>
      <c r="P66" s="9">
        <f t="shared" si="103"/>
        <v>747</v>
      </c>
      <c r="Q66" s="9">
        <f t="shared" si="103"/>
        <v>747</v>
      </c>
      <c r="R66" s="9">
        <f t="shared" si="103"/>
        <v>0</v>
      </c>
      <c r="S66" s="9">
        <f t="shared" si="103"/>
        <v>747</v>
      </c>
      <c r="T66" s="9">
        <f t="shared" si="103"/>
        <v>0</v>
      </c>
      <c r="U66" s="9">
        <f t="shared" si="103"/>
        <v>0</v>
      </c>
      <c r="V66" s="9">
        <f t="shared" si="103"/>
        <v>0</v>
      </c>
      <c r="W66" s="9">
        <f t="shared" si="103"/>
        <v>0</v>
      </c>
      <c r="X66" s="9">
        <f t="shared" si="103"/>
        <v>747</v>
      </c>
      <c r="Y66" s="9">
        <f t="shared" si="103"/>
        <v>747</v>
      </c>
      <c r="Z66" s="9">
        <f t="shared" si="103"/>
        <v>747</v>
      </c>
      <c r="AA66" s="9">
        <f t="shared" si="103"/>
        <v>0</v>
      </c>
      <c r="AB66" s="9">
        <f t="shared" si="103"/>
        <v>0</v>
      </c>
      <c r="AC66" s="9">
        <f t="shared" si="103"/>
        <v>0</v>
      </c>
      <c r="AD66" s="9">
        <f t="shared" si="103"/>
        <v>0</v>
      </c>
      <c r="AE66" s="9">
        <f t="shared" si="103"/>
        <v>747</v>
      </c>
      <c r="AF66" s="9">
        <f t="shared" si="103"/>
        <v>747</v>
      </c>
      <c r="AG66" s="9"/>
      <c r="AH66" s="273">
        <f>SUM(C66:AG66)</f>
        <v>12699</v>
      </c>
      <c r="AI66" s="273">
        <f t="shared" si="95"/>
        <v>89027.459999999992</v>
      </c>
      <c r="AJ66" s="273">
        <f t="shared" si="56"/>
        <v>0</v>
      </c>
      <c r="AK66" s="273">
        <f>MAX(C66:AG66)</f>
        <v>747</v>
      </c>
      <c r="AL66" s="273">
        <f t="shared" si="58"/>
        <v>423.3</v>
      </c>
    </row>
    <row r="67" spans="1:38" ht="13.2">
      <c r="A67" s="267" t="s">
        <v>4</v>
      </c>
      <c r="B67" s="9" t="s">
        <v>5</v>
      </c>
      <c r="C67" s="10">
        <v>70</v>
      </c>
      <c r="D67" s="10">
        <v>71</v>
      </c>
      <c r="E67" s="10">
        <v>67</v>
      </c>
      <c r="F67" s="10">
        <v>66</v>
      </c>
      <c r="G67" s="10">
        <v>72</v>
      </c>
      <c r="H67" s="10">
        <v>73</v>
      </c>
      <c r="I67" s="10">
        <v>73</v>
      </c>
      <c r="J67" s="10">
        <v>69</v>
      </c>
      <c r="K67" s="10">
        <v>68</v>
      </c>
      <c r="L67" s="10">
        <v>71</v>
      </c>
      <c r="M67" s="10">
        <v>70</v>
      </c>
      <c r="N67" s="10">
        <v>69</v>
      </c>
      <c r="O67" s="10">
        <v>70</v>
      </c>
      <c r="P67" s="10">
        <v>72</v>
      </c>
      <c r="Q67" s="10">
        <v>73</v>
      </c>
      <c r="R67" s="10">
        <v>75</v>
      </c>
      <c r="S67" s="10">
        <v>99</v>
      </c>
      <c r="T67" s="10">
        <v>97</v>
      </c>
      <c r="U67" s="10">
        <v>97</v>
      </c>
      <c r="V67" s="10">
        <v>72</v>
      </c>
      <c r="W67" s="10">
        <v>72</v>
      </c>
      <c r="X67" s="10">
        <v>72</v>
      </c>
      <c r="Y67" s="10">
        <v>73</v>
      </c>
      <c r="Z67" s="10">
        <v>73</v>
      </c>
      <c r="AA67" s="10">
        <v>72</v>
      </c>
      <c r="AB67" s="10">
        <v>72</v>
      </c>
      <c r="AC67" s="10">
        <v>69</v>
      </c>
      <c r="AD67" s="10">
        <v>69</v>
      </c>
      <c r="AE67" s="10">
        <v>69</v>
      </c>
      <c r="AF67" s="10">
        <v>71</v>
      </c>
      <c r="AG67" s="9"/>
      <c r="AH67" s="273"/>
      <c r="AI67" s="273"/>
      <c r="AJ67" s="336">
        <f t="shared" si="56"/>
        <v>66</v>
      </c>
      <c r="AK67" s="336">
        <f>MAX(C67:AG67)</f>
        <v>99</v>
      </c>
      <c r="AL67" s="336">
        <f t="shared" si="58"/>
        <v>73.533333333333331</v>
      </c>
    </row>
    <row r="70" spans="1:38" ht="13.2">
      <c r="A70" s="3" t="s">
        <v>417</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row>
    <row r="71" spans="1:38" ht="13.2">
      <c r="A71" s="190" t="s">
        <v>1</v>
      </c>
      <c r="B71" s="190" t="s">
        <v>2</v>
      </c>
      <c r="C71" s="190">
        <v>1</v>
      </c>
      <c r="D71" s="190">
        <v>2</v>
      </c>
      <c r="E71" s="190">
        <v>3</v>
      </c>
      <c r="F71" s="190">
        <v>4</v>
      </c>
      <c r="G71" s="190">
        <v>5</v>
      </c>
      <c r="H71" s="190">
        <v>6</v>
      </c>
      <c r="I71" s="190">
        <v>7</v>
      </c>
      <c r="J71" s="190">
        <v>8</v>
      </c>
      <c r="K71" s="190">
        <v>9</v>
      </c>
      <c r="L71" s="190">
        <v>10</v>
      </c>
      <c r="M71" s="190">
        <v>11</v>
      </c>
      <c r="N71" s="190">
        <v>12</v>
      </c>
      <c r="O71" s="190">
        <v>13</v>
      </c>
      <c r="P71" s="190">
        <v>14</v>
      </c>
      <c r="Q71" s="190">
        <v>15</v>
      </c>
      <c r="R71" s="190">
        <v>16</v>
      </c>
      <c r="S71" s="190">
        <v>17</v>
      </c>
      <c r="T71" s="190">
        <v>18</v>
      </c>
      <c r="U71" s="190">
        <v>19</v>
      </c>
      <c r="V71" s="190">
        <v>20</v>
      </c>
      <c r="W71" s="190">
        <v>21</v>
      </c>
      <c r="X71" s="190">
        <v>22</v>
      </c>
      <c r="Y71" s="190">
        <v>23</v>
      </c>
      <c r="Z71" s="190">
        <v>24</v>
      </c>
      <c r="AA71" s="190">
        <v>25</v>
      </c>
      <c r="AB71" s="190">
        <v>26</v>
      </c>
      <c r="AC71" s="190">
        <v>27</v>
      </c>
      <c r="AD71" s="190">
        <v>28</v>
      </c>
      <c r="AE71" s="190">
        <v>29</v>
      </c>
      <c r="AF71" s="190">
        <v>30</v>
      </c>
      <c r="AG71" s="269">
        <v>31</v>
      </c>
      <c r="AH71" s="271" t="s">
        <v>0</v>
      </c>
      <c r="AI71" s="272" t="s">
        <v>9</v>
      </c>
      <c r="AJ71" s="272" t="s">
        <v>10</v>
      </c>
      <c r="AK71" s="272" t="s">
        <v>11</v>
      </c>
      <c r="AL71" s="272" t="s">
        <v>12</v>
      </c>
    </row>
    <row r="72" spans="1:38" ht="15.6">
      <c r="A72" s="267" t="s">
        <v>306</v>
      </c>
      <c r="B72" s="9" t="s">
        <v>3</v>
      </c>
      <c r="C72" s="9">
        <v>0</v>
      </c>
      <c r="D72" s="9">
        <v>0</v>
      </c>
      <c r="E72" s="9">
        <v>0</v>
      </c>
      <c r="F72" s="9">
        <v>0</v>
      </c>
      <c r="G72" s="9">
        <v>0</v>
      </c>
      <c r="H72" s="9">
        <v>0</v>
      </c>
      <c r="I72" s="9">
        <v>0</v>
      </c>
      <c r="J72" s="9">
        <v>0</v>
      </c>
      <c r="K72" s="9">
        <v>0</v>
      </c>
      <c r="L72" s="9">
        <v>0</v>
      </c>
      <c r="M72" s="9">
        <v>0</v>
      </c>
      <c r="N72" s="9">
        <v>0</v>
      </c>
      <c r="O72" s="9">
        <v>0</v>
      </c>
      <c r="P72" s="9">
        <v>0</v>
      </c>
      <c r="Q72" s="9">
        <v>0</v>
      </c>
      <c r="R72" s="9">
        <v>0</v>
      </c>
      <c r="S72" s="9">
        <v>0</v>
      </c>
      <c r="T72" s="9">
        <v>0</v>
      </c>
      <c r="U72" s="9">
        <v>0</v>
      </c>
      <c r="V72" s="9">
        <v>0</v>
      </c>
      <c r="W72" s="9">
        <v>0</v>
      </c>
      <c r="X72" s="9">
        <v>0</v>
      </c>
      <c r="Y72" s="9">
        <v>0</v>
      </c>
      <c r="Z72" s="9">
        <v>0</v>
      </c>
      <c r="AA72" s="9">
        <v>0</v>
      </c>
      <c r="AB72" s="9">
        <v>0</v>
      </c>
      <c r="AC72" s="9">
        <v>0</v>
      </c>
      <c r="AD72" s="9">
        <v>0</v>
      </c>
      <c r="AE72" s="9">
        <v>0</v>
      </c>
      <c r="AF72" s="9">
        <v>0</v>
      </c>
      <c r="AG72" s="270">
        <v>0</v>
      </c>
      <c r="AH72" s="273">
        <f>SUM(C72:AG72)</f>
        <v>0</v>
      </c>
      <c r="AI72" s="273">
        <f>AH72+AI39</f>
        <v>0</v>
      </c>
      <c r="AJ72" s="273">
        <f>MIN(C72:AG72)</f>
        <v>0</v>
      </c>
      <c r="AK72" s="273">
        <f>MAX(C72:AG72)</f>
        <v>0</v>
      </c>
      <c r="AL72" s="273">
        <f>AVERAGE(C72:AG72)</f>
        <v>0</v>
      </c>
    </row>
    <row r="73" spans="1:38" ht="13.2">
      <c r="A73" s="267" t="s">
        <v>20</v>
      </c>
      <c r="B73" s="9" t="s">
        <v>6</v>
      </c>
      <c r="C73" s="9">
        <v>0.35872707756900041</v>
      </c>
      <c r="D73" s="9">
        <v>0</v>
      </c>
      <c r="E73" s="9">
        <v>0</v>
      </c>
      <c r="F73" s="9">
        <v>0</v>
      </c>
      <c r="G73" s="9">
        <v>0.60100000000013398</v>
      </c>
      <c r="H73" s="9">
        <v>0</v>
      </c>
      <c r="I73" s="9">
        <v>8.1659143862180428E-2</v>
      </c>
      <c r="J73" s="9">
        <v>3.1193408561381029</v>
      </c>
      <c r="K73" s="9">
        <v>0.79800000000094329</v>
      </c>
      <c r="L73" s="9">
        <v>7.199999999994267</v>
      </c>
      <c r="M73" s="9">
        <v>0</v>
      </c>
      <c r="N73" s="9">
        <v>3.6000000000000467</v>
      </c>
      <c r="O73" s="9">
        <v>2.5000000000024132</v>
      </c>
      <c r="P73" s="9">
        <v>0</v>
      </c>
      <c r="Q73" s="9">
        <v>0</v>
      </c>
      <c r="R73" s="9">
        <v>6.1019999999934793</v>
      </c>
      <c r="S73" s="9">
        <v>0</v>
      </c>
      <c r="T73" s="9">
        <v>0</v>
      </c>
      <c r="U73" s="9">
        <v>9.950841590552173E-2</v>
      </c>
      <c r="V73" s="9">
        <v>0</v>
      </c>
      <c r="W73" s="9">
        <v>0</v>
      </c>
      <c r="X73" s="9">
        <v>0</v>
      </c>
      <c r="Y73" s="9">
        <v>0.19949158409356826</v>
      </c>
      <c r="Z73" s="9">
        <v>0</v>
      </c>
      <c r="AA73" s="9">
        <v>6.449177435050311</v>
      </c>
      <c r="AB73" s="9">
        <v>21.875303241047554</v>
      </c>
      <c r="AC73" s="9">
        <v>4.1755193239252009</v>
      </c>
      <c r="AD73" s="9">
        <v>8.9029999999791301</v>
      </c>
      <c r="AE73" s="9">
        <v>0.19799999998225104</v>
      </c>
      <c r="AF73" s="9">
        <v>0</v>
      </c>
      <c r="AG73" s="270">
        <v>114.00499999997029</v>
      </c>
      <c r="AH73" s="273">
        <f t="shared" ref="AH73:AH92" si="105">SUM(C73:AG73)</f>
        <v>180.26572707751438</v>
      </c>
      <c r="AI73" s="273">
        <f>AH73+AI40</f>
        <v>185.26572707751438</v>
      </c>
      <c r="AJ73" s="273">
        <f t="shared" ref="AJ73" si="106">MIN(C73:AG73)</f>
        <v>0</v>
      </c>
      <c r="AK73" s="273">
        <f t="shared" ref="AK73" si="107">MAX(C73:AG73)</f>
        <v>114.00499999997029</v>
      </c>
      <c r="AL73" s="273">
        <f t="shared" ref="AL73" si="108">AVERAGE(C73:AG73)</f>
        <v>5.8150234541133674</v>
      </c>
    </row>
    <row r="74" spans="1:38" ht="15.6" hidden="1">
      <c r="A74" s="332" t="s">
        <v>304</v>
      </c>
      <c r="B74" s="333" t="s">
        <v>3</v>
      </c>
      <c r="C74" s="333">
        <f t="shared" ref="C74:T74" si="109">SUM(C73/1000*4483)</f>
        <v>1.6081734887418289</v>
      </c>
      <c r="D74" s="333">
        <f t="shared" si="109"/>
        <v>0</v>
      </c>
      <c r="E74" s="333">
        <f t="shared" si="109"/>
        <v>0</v>
      </c>
      <c r="F74" s="333">
        <f t="shared" si="109"/>
        <v>0</v>
      </c>
      <c r="G74" s="333">
        <f t="shared" si="109"/>
        <v>2.6942830000006008</v>
      </c>
      <c r="H74" s="333">
        <f t="shared" si="109"/>
        <v>0</v>
      </c>
      <c r="I74" s="333">
        <f t="shared" si="109"/>
        <v>0.36607794193415488</v>
      </c>
      <c r="J74" s="333">
        <f t="shared" si="109"/>
        <v>13.984005058067114</v>
      </c>
      <c r="K74" s="333">
        <f t="shared" si="109"/>
        <v>3.5774340000042284</v>
      </c>
      <c r="L74" s="333">
        <f t="shared" si="109"/>
        <v>32.277599999974299</v>
      </c>
      <c r="M74" s="333">
        <f t="shared" si="109"/>
        <v>0</v>
      </c>
      <c r="N74" s="333">
        <f t="shared" si="109"/>
        <v>16.138800000000209</v>
      </c>
      <c r="O74" s="333">
        <f t="shared" si="109"/>
        <v>11.207500000010818</v>
      </c>
      <c r="P74" s="333">
        <f t="shared" si="109"/>
        <v>0</v>
      </c>
      <c r="Q74" s="333">
        <f t="shared" si="109"/>
        <v>0</v>
      </c>
      <c r="R74" s="333">
        <f t="shared" si="109"/>
        <v>27.355265999970765</v>
      </c>
      <c r="S74" s="333">
        <f t="shared" si="109"/>
        <v>0</v>
      </c>
      <c r="T74" s="333">
        <f t="shared" si="109"/>
        <v>0</v>
      </c>
      <c r="U74" s="333">
        <f t="shared" ref="U74:AF74" si="110">SUM(U73/1000*4483)</f>
        <v>0.44609622850445391</v>
      </c>
      <c r="V74" s="333">
        <f t="shared" si="110"/>
        <v>0</v>
      </c>
      <c r="W74" s="333">
        <f t="shared" si="110"/>
        <v>0</v>
      </c>
      <c r="X74" s="333">
        <f t="shared" si="110"/>
        <v>0</v>
      </c>
      <c r="Y74" s="333">
        <f t="shared" si="110"/>
        <v>0.89432077149146649</v>
      </c>
      <c r="Z74" s="333">
        <f t="shared" si="110"/>
        <v>0</v>
      </c>
      <c r="AA74" s="333">
        <f t="shared" si="110"/>
        <v>28.911662441330545</v>
      </c>
      <c r="AB74" s="333">
        <f t="shared" si="110"/>
        <v>98.066984429616198</v>
      </c>
      <c r="AC74" s="333">
        <f>SUM(AC73/1000*4483)</f>
        <v>18.718853129156674</v>
      </c>
      <c r="AD74" s="333">
        <f t="shared" si="110"/>
        <v>39.912148999906442</v>
      </c>
      <c r="AE74" s="333">
        <f t="shared" si="110"/>
        <v>0.88763399992043135</v>
      </c>
      <c r="AF74" s="333">
        <f t="shared" si="110"/>
        <v>0</v>
      </c>
      <c r="AG74" s="334">
        <f t="shared" ref="AG74" si="111">SUM(AG73/1000*4483)</f>
        <v>511.08441499986685</v>
      </c>
      <c r="AH74" s="335">
        <f t="shared" si="105"/>
        <v>808.13125448849701</v>
      </c>
      <c r="AI74" s="335">
        <f>AH74+AI41</f>
        <v>830.54625448849697</v>
      </c>
      <c r="AJ74" s="335">
        <f>MIN(C74:AG74)</f>
        <v>0</v>
      </c>
      <c r="AK74" s="335">
        <f>MAX(C74:AG74)</f>
        <v>511.08441499986685</v>
      </c>
      <c r="AL74" s="335">
        <f>AVERAGE(C74:AG74)</f>
        <v>26.068750144790226</v>
      </c>
    </row>
    <row r="75" spans="1:38" ht="15.6" hidden="1">
      <c r="A75" s="332" t="s">
        <v>305</v>
      </c>
      <c r="B75" s="333" t="s">
        <v>3</v>
      </c>
      <c r="C75" s="333">
        <f t="shared" ref="C75:AF75" si="112">SUM(C73/1000*4139)</f>
        <v>1.4847713740580928</v>
      </c>
      <c r="D75" s="333">
        <f t="shared" si="112"/>
        <v>0</v>
      </c>
      <c r="E75" s="333">
        <f t="shared" si="112"/>
        <v>0</v>
      </c>
      <c r="F75" s="333">
        <f t="shared" si="112"/>
        <v>0</v>
      </c>
      <c r="G75" s="333">
        <f t="shared" si="112"/>
        <v>2.4875390000005546</v>
      </c>
      <c r="H75" s="333">
        <f t="shared" si="112"/>
        <v>0</v>
      </c>
      <c r="I75" s="333">
        <f t="shared" si="112"/>
        <v>0.3379871964455648</v>
      </c>
      <c r="J75" s="333">
        <f t="shared" si="112"/>
        <v>12.910951803555607</v>
      </c>
      <c r="K75" s="333">
        <f t="shared" si="112"/>
        <v>3.3029220000039041</v>
      </c>
      <c r="L75" s="333">
        <f t="shared" si="112"/>
        <v>29.800799999976274</v>
      </c>
      <c r="M75" s="333">
        <f t="shared" si="112"/>
        <v>0</v>
      </c>
      <c r="N75" s="333">
        <f t="shared" si="112"/>
        <v>14.900400000000193</v>
      </c>
      <c r="O75" s="333">
        <f t="shared" si="112"/>
        <v>10.347500000009987</v>
      </c>
      <c r="P75" s="333">
        <f t="shared" si="112"/>
        <v>0</v>
      </c>
      <c r="Q75" s="333">
        <f t="shared" si="112"/>
        <v>0</v>
      </c>
      <c r="R75" s="333">
        <f t="shared" si="112"/>
        <v>25.256177999973008</v>
      </c>
      <c r="S75" s="333">
        <f t="shared" si="112"/>
        <v>0</v>
      </c>
      <c r="T75" s="333">
        <f t="shared" si="112"/>
        <v>0</v>
      </c>
      <c r="U75" s="333">
        <f t="shared" si="112"/>
        <v>0.41186533343295445</v>
      </c>
      <c r="V75" s="333">
        <f t="shared" si="112"/>
        <v>0</v>
      </c>
      <c r="W75" s="333">
        <f t="shared" si="112"/>
        <v>0</v>
      </c>
      <c r="X75" s="333">
        <f t="shared" si="112"/>
        <v>0</v>
      </c>
      <c r="Y75" s="333">
        <f t="shared" si="112"/>
        <v>0.82569566656327908</v>
      </c>
      <c r="Z75" s="333">
        <f t="shared" si="112"/>
        <v>0</v>
      </c>
      <c r="AA75" s="333">
        <f t="shared" si="112"/>
        <v>26.693145403673238</v>
      </c>
      <c r="AB75" s="333">
        <f t="shared" si="112"/>
        <v>90.541880114695829</v>
      </c>
      <c r="AC75" s="333">
        <f t="shared" si="112"/>
        <v>17.282474481726407</v>
      </c>
      <c r="AD75" s="333">
        <f t="shared" si="112"/>
        <v>36.849516999913625</v>
      </c>
      <c r="AE75" s="333">
        <f t="shared" si="112"/>
        <v>0.81952199992653696</v>
      </c>
      <c r="AF75" s="333">
        <f t="shared" si="112"/>
        <v>0</v>
      </c>
      <c r="AG75" s="334">
        <f t="shared" ref="AG75" si="113">SUM(AG73/1000*4139)</f>
        <v>471.86669499987704</v>
      </c>
      <c r="AH75" s="335">
        <f t="shared" si="105"/>
        <v>746.11984437383217</v>
      </c>
      <c r="AI75" s="335">
        <f t="shared" ref="AI75:AI80" si="114">AH75+AI42</f>
        <v>746.11984437383217</v>
      </c>
      <c r="AJ75" s="335">
        <f>MIN(C75:AG75)</f>
        <v>0</v>
      </c>
      <c r="AK75" s="335">
        <f>MAX(C75:AG75)</f>
        <v>471.86669499987704</v>
      </c>
      <c r="AL75" s="335">
        <f>AVERAGE(C75:AG75)</f>
        <v>24.068382076575229</v>
      </c>
    </row>
    <row r="76" spans="1:38" ht="15.6" hidden="1">
      <c r="A76" s="332" t="s">
        <v>303</v>
      </c>
      <c r="B76" s="333" t="s">
        <v>3</v>
      </c>
      <c r="C76" s="333">
        <f t="shared" ref="C76:AF76" si="115">SUM(C73/1000*2388)</f>
        <v>0.85664026123477299</v>
      </c>
      <c r="D76" s="333">
        <f t="shared" si="115"/>
        <v>0</v>
      </c>
      <c r="E76" s="333">
        <f t="shared" si="115"/>
        <v>0</v>
      </c>
      <c r="F76" s="333">
        <f t="shared" si="115"/>
        <v>0</v>
      </c>
      <c r="G76" s="333">
        <f t="shared" si="115"/>
        <v>1.4351880000003199</v>
      </c>
      <c r="H76" s="333">
        <f t="shared" si="115"/>
        <v>0</v>
      </c>
      <c r="I76" s="333">
        <f t="shared" si="115"/>
        <v>0.19500203554288686</v>
      </c>
      <c r="J76" s="333">
        <f t="shared" si="115"/>
        <v>7.4489859644577887</v>
      </c>
      <c r="K76" s="333">
        <f t="shared" si="115"/>
        <v>1.9056240000022524</v>
      </c>
      <c r="L76" s="333">
        <f t="shared" si="115"/>
        <v>17.193599999986311</v>
      </c>
      <c r="M76" s="333">
        <f t="shared" si="115"/>
        <v>0</v>
      </c>
      <c r="N76" s="333">
        <f t="shared" si="115"/>
        <v>8.5968000000001119</v>
      </c>
      <c r="O76" s="333">
        <f t="shared" si="115"/>
        <v>5.9700000000057623</v>
      </c>
      <c r="P76" s="333">
        <f t="shared" si="115"/>
        <v>0</v>
      </c>
      <c r="Q76" s="333">
        <f t="shared" si="115"/>
        <v>0</v>
      </c>
      <c r="R76" s="333">
        <f t="shared" si="115"/>
        <v>14.571575999984427</v>
      </c>
      <c r="S76" s="333">
        <f t="shared" si="115"/>
        <v>0</v>
      </c>
      <c r="T76" s="333">
        <f t="shared" si="115"/>
        <v>0</v>
      </c>
      <c r="U76" s="333">
        <f t="shared" si="115"/>
        <v>0.23762609718238589</v>
      </c>
      <c r="V76" s="333">
        <f t="shared" si="115"/>
        <v>0</v>
      </c>
      <c r="W76" s="333">
        <f t="shared" si="115"/>
        <v>0</v>
      </c>
      <c r="X76" s="333">
        <f t="shared" si="115"/>
        <v>0</v>
      </c>
      <c r="Y76" s="333">
        <f t="shared" si="115"/>
        <v>0.47638590281544102</v>
      </c>
      <c r="Z76" s="333">
        <f t="shared" si="115"/>
        <v>0</v>
      </c>
      <c r="AA76" s="333">
        <f t="shared" si="115"/>
        <v>15.400635714900144</v>
      </c>
      <c r="AB76" s="333">
        <f t="shared" si="115"/>
        <v>52.238224139621565</v>
      </c>
      <c r="AC76" s="333">
        <f t="shared" si="115"/>
        <v>9.9711401455333792</v>
      </c>
      <c r="AD76" s="333">
        <f t="shared" si="115"/>
        <v>21.260363999950165</v>
      </c>
      <c r="AE76" s="333">
        <f t="shared" si="115"/>
        <v>0.47282399995761548</v>
      </c>
      <c r="AF76" s="333">
        <f t="shared" si="115"/>
        <v>0</v>
      </c>
      <c r="AG76" s="334">
        <f t="shared" ref="AG76" si="116">SUM(AG73/1000*2388)</f>
        <v>272.24393999992907</v>
      </c>
      <c r="AH76" s="335">
        <f t="shared" si="105"/>
        <v>430.4745562611044</v>
      </c>
      <c r="AI76" s="335">
        <f t="shared" si="114"/>
        <v>437.63855626110438</v>
      </c>
      <c r="AJ76" s="335">
        <f>MIN(C76:AG76)</f>
        <v>0</v>
      </c>
      <c r="AK76" s="335">
        <f>MAX(C76:AG76)</f>
        <v>272.24393999992907</v>
      </c>
      <c r="AL76" s="335">
        <f>AVERAGE(C76:AG76)</f>
        <v>13.886276008422723</v>
      </c>
    </row>
    <row r="77" spans="1:38" ht="15.6" hidden="1">
      <c r="A77" s="332" t="s">
        <v>307</v>
      </c>
      <c r="B77" s="333" t="s">
        <v>3</v>
      </c>
      <c r="C77" s="333">
        <f t="shared" ref="C77:AF77" si="117">SUM(C73/1000*1993)</f>
        <v>0.71494306559501786</v>
      </c>
      <c r="D77" s="333">
        <f t="shared" si="117"/>
        <v>0</v>
      </c>
      <c r="E77" s="333">
        <f t="shared" si="117"/>
        <v>0</v>
      </c>
      <c r="F77" s="333">
        <f t="shared" si="117"/>
        <v>0</v>
      </c>
      <c r="G77" s="333">
        <f t="shared" si="117"/>
        <v>1.197793000000267</v>
      </c>
      <c r="H77" s="333">
        <f t="shared" si="117"/>
        <v>0</v>
      </c>
      <c r="I77" s="333">
        <f t="shared" si="117"/>
        <v>0.1627466737173256</v>
      </c>
      <c r="J77" s="333">
        <f t="shared" si="117"/>
        <v>6.216846326283239</v>
      </c>
      <c r="K77" s="333">
        <f t="shared" si="117"/>
        <v>1.5904140000018798</v>
      </c>
      <c r="L77" s="333">
        <f t="shared" si="117"/>
        <v>14.349599999988575</v>
      </c>
      <c r="M77" s="333">
        <f t="shared" si="117"/>
        <v>0</v>
      </c>
      <c r="N77" s="333">
        <f t="shared" si="117"/>
        <v>7.1748000000000935</v>
      </c>
      <c r="O77" s="333">
        <f t="shared" si="117"/>
        <v>4.9825000000048094</v>
      </c>
      <c r="P77" s="333">
        <f t="shared" si="117"/>
        <v>0</v>
      </c>
      <c r="Q77" s="333">
        <f t="shared" si="117"/>
        <v>0</v>
      </c>
      <c r="R77" s="333">
        <f t="shared" si="117"/>
        <v>12.161285999987003</v>
      </c>
      <c r="S77" s="333">
        <f t="shared" si="117"/>
        <v>0</v>
      </c>
      <c r="T77" s="333">
        <f t="shared" si="117"/>
        <v>0</v>
      </c>
      <c r="U77" s="333">
        <f t="shared" si="117"/>
        <v>0.1983202728997048</v>
      </c>
      <c r="V77" s="333">
        <f t="shared" si="117"/>
        <v>0</v>
      </c>
      <c r="W77" s="333">
        <f t="shared" si="117"/>
        <v>0</v>
      </c>
      <c r="X77" s="333">
        <f t="shared" si="117"/>
        <v>0</v>
      </c>
      <c r="Y77" s="333">
        <f t="shared" si="117"/>
        <v>0.39758672709848153</v>
      </c>
      <c r="Z77" s="333">
        <f t="shared" si="117"/>
        <v>0</v>
      </c>
      <c r="AA77" s="333">
        <f t="shared" si="117"/>
        <v>12.853210628055271</v>
      </c>
      <c r="AB77" s="333">
        <f t="shared" si="117"/>
        <v>43.597479359407778</v>
      </c>
      <c r="AC77" s="333">
        <f t="shared" si="117"/>
        <v>8.321810012582926</v>
      </c>
      <c r="AD77" s="333">
        <f t="shared" si="117"/>
        <v>17.743678999958409</v>
      </c>
      <c r="AE77" s="333">
        <f t="shared" si="117"/>
        <v>0.39461399996462632</v>
      </c>
      <c r="AF77" s="333">
        <f t="shared" si="117"/>
        <v>0</v>
      </c>
      <c r="AG77" s="334">
        <f t="shared" ref="AG77" si="118">SUM(AG73/1000*1993)</f>
        <v>227.21196499994079</v>
      </c>
      <c r="AH77" s="335">
        <f t="shared" si="105"/>
        <v>359.26959406548622</v>
      </c>
      <c r="AI77" s="335">
        <f t="shared" si="114"/>
        <v>359.26959406548622</v>
      </c>
      <c r="AJ77" s="335">
        <f>MIN(C77:AG77)</f>
        <v>0</v>
      </c>
      <c r="AK77" s="335">
        <f>MAX(C77:AG77)</f>
        <v>227.21196499994079</v>
      </c>
      <c r="AL77" s="335">
        <f>AVERAGE(C77:AG77)</f>
        <v>11.589341744047942</v>
      </c>
    </row>
    <row r="78" spans="1:38" ht="15.6" hidden="1">
      <c r="A78" s="332" t="s">
        <v>308</v>
      </c>
      <c r="B78" s="333" t="s">
        <v>3</v>
      </c>
      <c r="C78" s="334">
        <f t="shared" ref="C78:AG78" si="119">4.6</f>
        <v>4.5999999999999996</v>
      </c>
      <c r="D78" s="334">
        <f t="shared" si="119"/>
        <v>4.5999999999999996</v>
      </c>
      <c r="E78" s="334">
        <f t="shared" si="119"/>
        <v>4.5999999999999996</v>
      </c>
      <c r="F78" s="334">
        <f t="shared" si="119"/>
        <v>4.5999999999999996</v>
      </c>
      <c r="G78" s="334">
        <f t="shared" si="119"/>
        <v>4.5999999999999996</v>
      </c>
      <c r="H78" s="334">
        <f t="shared" si="119"/>
        <v>4.5999999999999996</v>
      </c>
      <c r="I78" s="334">
        <f t="shared" si="119"/>
        <v>4.5999999999999996</v>
      </c>
      <c r="J78" s="334">
        <f t="shared" si="119"/>
        <v>4.5999999999999996</v>
      </c>
      <c r="K78" s="334">
        <f t="shared" si="119"/>
        <v>4.5999999999999996</v>
      </c>
      <c r="L78" s="334">
        <f t="shared" si="119"/>
        <v>4.5999999999999996</v>
      </c>
      <c r="M78" s="334">
        <f t="shared" si="119"/>
        <v>4.5999999999999996</v>
      </c>
      <c r="N78" s="334">
        <f t="shared" si="119"/>
        <v>4.5999999999999996</v>
      </c>
      <c r="O78" s="334">
        <f t="shared" si="119"/>
        <v>4.5999999999999996</v>
      </c>
      <c r="P78" s="334">
        <f t="shared" si="119"/>
        <v>4.5999999999999996</v>
      </c>
      <c r="Q78" s="334">
        <f t="shared" si="119"/>
        <v>4.5999999999999996</v>
      </c>
      <c r="R78" s="334">
        <f t="shared" si="119"/>
        <v>4.5999999999999996</v>
      </c>
      <c r="S78" s="334">
        <f t="shared" si="119"/>
        <v>4.5999999999999996</v>
      </c>
      <c r="T78" s="334">
        <f t="shared" si="119"/>
        <v>4.5999999999999996</v>
      </c>
      <c r="U78" s="334">
        <f t="shared" si="119"/>
        <v>4.5999999999999996</v>
      </c>
      <c r="V78" s="334">
        <f t="shared" si="119"/>
        <v>4.5999999999999996</v>
      </c>
      <c r="W78" s="334">
        <f t="shared" si="119"/>
        <v>4.5999999999999996</v>
      </c>
      <c r="X78" s="334">
        <f t="shared" si="119"/>
        <v>4.5999999999999996</v>
      </c>
      <c r="Y78" s="334">
        <f t="shared" si="119"/>
        <v>4.5999999999999996</v>
      </c>
      <c r="Z78" s="334">
        <f t="shared" si="119"/>
        <v>4.5999999999999996</v>
      </c>
      <c r="AA78" s="334">
        <f t="shared" si="119"/>
        <v>4.5999999999999996</v>
      </c>
      <c r="AB78" s="334">
        <f t="shared" si="119"/>
        <v>4.5999999999999996</v>
      </c>
      <c r="AC78" s="334">
        <f t="shared" si="119"/>
        <v>4.5999999999999996</v>
      </c>
      <c r="AD78" s="334">
        <f t="shared" si="119"/>
        <v>4.5999999999999996</v>
      </c>
      <c r="AE78" s="334">
        <f t="shared" si="119"/>
        <v>4.5999999999999996</v>
      </c>
      <c r="AF78" s="334">
        <f t="shared" si="119"/>
        <v>4.5999999999999996</v>
      </c>
      <c r="AG78" s="334">
        <f t="shared" si="119"/>
        <v>4.5999999999999996</v>
      </c>
      <c r="AH78" s="335">
        <f t="shared" si="105"/>
        <v>142.59999999999991</v>
      </c>
      <c r="AI78" s="335">
        <f t="shared" si="114"/>
        <v>317.39999999999986</v>
      </c>
      <c r="AJ78" s="335">
        <f t="shared" ref="AJ78:AJ81" si="120">MIN(C78:AG78)</f>
        <v>4.5999999999999996</v>
      </c>
      <c r="AK78" s="335">
        <f t="shared" ref="AK78:AK81" si="121">MAX(C78:AG78)</f>
        <v>4.5999999999999996</v>
      </c>
      <c r="AL78" s="335">
        <f t="shared" ref="AL78:AL81" si="122">AVERAGE(C78:AG78)</f>
        <v>4.599999999999997</v>
      </c>
    </row>
    <row r="79" spans="1:38" ht="15.6" hidden="1">
      <c r="A79" s="332" t="s">
        <v>309</v>
      </c>
      <c r="B79" s="333" t="s">
        <v>3</v>
      </c>
      <c r="C79" s="334">
        <v>1</v>
      </c>
      <c r="D79" s="334">
        <v>1</v>
      </c>
      <c r="E79" s="334">
        <v>1</v>
      </c>
      <c r="F79" s="334">
        <v>1</v>
      </c>
      <c r="G79" s="334">
        <v>1</v>
      </c>
      <c r="H79" s="334">
        <v>1</v>
      </c>
      <c r="I79" s="334">
        <v>1</v>
      </c>
      <c r="J79" s="334">
        <v>1</v>
      </c>
      <c r="K79" s="334">
        <v>1</v>
      </c>
      <c r="L79" s="334">
        <v>1</v>
      </c>
      <c r="M79" s="334">
        <v>1</v>
      </c>
      <c r="N79" s="334">
        <v>1</v>
      </c>
      <c r="O79" s="334">
        <v>1</v>
      </c>
      <c r="P79" s="334">
        <v>1</v>
      </c>
      <c r="Q79" s="334">
        <v>1</v>
      </c>
      <c r="R79" s="334">
        <v>1</v>
      </c>
      <c r="S79" s="334">
        <v>1</v>
      </c>
      <c r="T79" s="334">
        <v>1</v>
      </c>
      <c r="U79" s="334">
        <v>1</v>
      </c>
      <c r="V79" s="334">
        <v>1</v>
      </c>
      <c r="W79" s="334">
        <v>1</v>
      </c>
      <c r="X79" s="334">
        <v>1</v>
      </c>
      <c r="Y79" s="334">
        <v>1</v>
      </c>
      <c r="Z79" s="334">
        <v>1</v>
      </c>
      <c r="AA79" s="334">
        <v>1</v>
      </c>
      <c r="AB79" s="334">
        <v>1</v>
      </c>
      <c r="AC79" s="334">
        <v>1</v>
      </c>
      <c r="AD79" s="334">
        <v>1</v>
      </c>
      <c r="AE79" s="334">
        <v>1</v>
      </c>
      <c r="AF79" s="334">
        <v>1</v>
      </c>
      <c r="AG79" s="334">
        <v>1</v>
      </c>
      <c r="AH79" s="335">
        <f t="shared" si="105"/>
        <v>31</v>
      </c>
      <c r="AI79" s="335">
        <f t="shared" si="114"/>
        <v>48</v>
      </c>
      <c r="AJ79" s="335">
        <f t="shared" si="120"/>
        <v>1</v>
      </c>
      <c r="AK79" s="335">
        <f t="shared" si="121"/>
        <v>1</v>
      </c>
      <c r="AL79" s="335">
        <f t="shared" si="122"/>
        <v>1</v>
      </c>
    </row>
    <row r="80" spans="1:38" ht="15.6" hidden="1">
      <c r="A80" s="332" t="s">
        <v>310</v>
      </c>
      <c r="B80" s="333" t="s">
        <v>3</v>
      </c>
      <c r="C80" s="334">
        <v>6.1</v>
      </c>
      <c r="D80" s="334">
        <v>6.1</v>
      </c>
      <c r="E80" s="334">
        <v>6.1</v>
      </c>
      <c r="F80" s="334">
        <v>6.1</v>
      </c>
      <c r="G80" s="334">
        <v>6.1</v>
      </c>
      <c r="H80" s="334">
        <v>6.1</v>
      </c>
      <c r="I80" s="334">
        <v>6.1</v>
      </c>
      <c r="J80" s="334">
        <v>6.1</v>
      </c>
      <c r="K80" s="334">
        <v>6.1</v>
      </c>
      <c r="L80" s="334">
        <v>6.1</v>
      </c>
      <c r="M80" s="334">
        <v>6.1</v>
      </c>
      <c r="N80" s="334">
        <v>6.1</v>
      </c>
      <c r="O80" s="334">
        <v>6.1</v>
      </c>
      <c r="P80" s="334">
        <v>6.1</v>
      </c>
      <c r="Q80" s="334">
        <v>6.1</v>
      </c>
      <c r="R80" s="334">
        <v>6.1</v>
      </c>
      <c r="S80" s="334">
        <v>6.1</v>
      </c>
      <c r="T80" s="334">
        <v>6.1</v>
      </c>
      <c r="U80" s="334">
        <v>6.1</v>
      </c>
      <c r="V80" s="334">
        <v>6.1</v>
      </c>
      <c r="W80" s="334">
        <v>6.1</v>
      </c>
      <c r="X80" s="334">
        <v>6.1</v>
      </c>
      <c r="Y80" s="334">
        <v>6.1</v>
      </c>
      <c r="Z80" s="334">
        <v>6.1</v>
      </c>
      <c r="AA80" s="334">
        <v>6.1</v>
      </c>
      <c r="AB80" s="334">
        <v>6.1</v>
      </c>
      <c r="AC80" s="334">
        <v>6.1</v>
      </c>
      <c r="AD80" s="334">
        <v>6.1</v>
      </c>
      <c r="AE80" s="334">
        <v>6.1</v>
      </c>
      <c r="AF80" s="334">
        <v>6.1</v>
      </c>
      <c r="AG80" s="334">
        <v>6.1</v>
      </c>
      <c r="AH80" s="335">
        <f t="shared" si="105"/>
        <v>189.09999999999991</v>
      </c>
      <c r="AI80" s="335">
        <f t="shared" si="114"/>
        <v>402.5999999999998</v>
      </c>
      <c r="AJ80" s="335">
        <f t="shared" si="120"/>
        <v>6.1</v>
      </c>
      <c r="AK80" s="335">
        <f t="shared" si="121"/>
        <v>6.1</v>
      </c>
      <c r="AL80" s="335">
        <f t="shared" si="122"/>
        <v>6.099999999999997</v>
      </c>
    </row>
    <row r="81" spans="1:40" ht="15.6" hidden="1">
      <c r="A81" s="332" t="s">
        <v>311</v>
      </c>
      <c r="B81" s="333" t="s">
        <v>3</v>
      </c>
      <c r="C81" s="334">
        <f>4.6</f>
        <v>4.5999999999999996</v>
      </c>
      <c r="D81" s="334">
        <f t="shared" ref="D81:AG81" si="123">4.6</f>
        <v>4.5999999999999996</v>
      </c>
      <c r="E81" s="334">
        <f t="shared" si="123"/>
        <v>4.5999999999999996</v>
      </c>
      <c r="F81" s="334">
        <f t="shared" si="123"/>
        <v>4.5999999999999996</v>
      </c>
      <c r="G81" s="334">
        <f t="shared" si="123"/>
        <v>4.5999999999999996</v>
      </c>
      <c r="H81" s="334">
        <f t="shared" si="123"/>
        <v>4.5999999999999996</v>
      </c>
      <c r="I81" s="334">
        <f t="shared" si="123"/>
        <v>4.5999999999999996</v>
      </c>
      <c r="J81" s="334">
        <f t="shared" si="123"/>
        <v>4.5999999999999996</v>
      </c>
      <c r="K81" s="334">
        <f t="shared" si="123"/>
        <v>4.5999999999999996</v>
      </c>
      <c r="L81" s="334">
        <f t="shared" si="123"/>
        <v>4.5999999999999996</v>
      </c>
      <c r="M81" s="334">
        <f t="shared" si="123"/>
        <v>4.5999999999999996</v>
      </c>
      <c r="N81" s="334">
        <f t="shared" si="123"/>
        <v>4.5999999999999996</v>
      </c>
      <c r="O81" s="334">
        <f t="shared" si="123"/>
        <v>4.5999999999999996</v>
      </c>
      <c r="P81" s="334">
        <f t="shared" si="123"/>
        <v>4.5999999999999996</v>
      </c>
      <c r="Q81" s="334">
        <f t="shared" si="123"/>
        <v>4.5999999999999996</v>
      </c>
      <c r="R81" s="334">
        <f t="shared" si="123"/>
        <v>4.5999999999999996</v>
      </c>
      <c r="S81" s="334">
        <f t="shared" si="123"/>
        <v>4.5999999999999996</v>
      </c>
      <c r="T81" s="334">
        <f t="shared" si="123"/>
        <v>4.5999999999999996</v>
      </c>
      <c r="U81" s="334">
        <f t="shared" si="123"/>
        <v>4.5999999999999996</v>
      </c>
      <c r="V81" s="334">
        <f t="shared" si="123"/>
        <v>4.5999999999999996</v>
      </c>
      <c r="W81" s="334">
        <f t="shared" si="123"/>
        <v>4.5999999999999996</v>
      </c>
      <c r="X81" s="334">
        <f t="shared" si="123"/>
        <v>4.5999999999999996</v>
      </c>
      <c r="Y81" s="334">
        <f t="shared" si="123"/>
        <v>4.5999999999999996</v>
      </c>
      <c r="Z81" s="334">
        <f t="shared" si="123"/>
        <v>4.5999999999999996</v>
      </c>
      <c r="AA81" s="334">
        <f t="shared" si="123"/>
        <v>4.5999999999999996</v>
      </c>
      <c r="AB81" s="334">
        <f t="shared" si="123"/>
        <v>4.5999999999999996</v>
      </c>
      <c r="AC81" s="334">
        <f t="shared" si="123"/>
        <v>4.5999999999999996</v>
      </c>
      <c r="AD81" s="334">
        <f t="shared" si="123"/>
        <v>4.5999999999999996</v>
      </c>
      <c r="AE81" s="334">
        <f t="shared" si="123"/>
        <v>4.5999999999999996</v>
      </c>
      <c r="AF81" s="334">
        <f t="shared" si="123"/>
        <v>4.5999999999999996</v>
      </c>
      <c r="AG81" s="334">
        <f t="shared" si="123"/>
        <v>4.5999999999999996</v>
      </c>
      <c r="AH81" s="335">
        <f t="shared" si="105"/>
        <v>142.59999999999991</v>
      </c>
      <c r="AI81" s="335">
        <f t="shared" ref="AI81:AI89" si="124">AH81+AI48</f>
        <v>285.19999999999982</v>
      </c>
      <c r="AJ81" s="335">
        <f t="shared" si="120"/>
        <v>4.5999999999999996</v>
      </c>
      <c r="AK81" s="335">
        <f t="shared" si="121"/>
        <v>4.5999999999999996</v>
      </c>
      <c r="AL81" s="335">
        <f t="shared" si="122"/>
        <v>4.599999999999997</v>
      </c>
    </row>
    <row r="82" spans="1:40" ht="15.6">
      <c r="A82" s="267" t="s">
        <v>403</v>
      </c>
      <c r="B82" s="9" t="s">
        <v>3</v>
      </c>
      <c r="C82" s="9">
        <f t="shared" ref="C82:AC82" si="125">C74+C78</f>
        <v>6.2081734887418287</v>
      </c>
      <c r="D82" s="9">
        <f t="shared" si="125"/>
        <v>4.5999999999999996</v>
      </c>
      <c r="E82" s="9">
        <f t="shared" si="125"/>
        <v>4.5999999999999996</v>
      </c>
      <c r="F82" s="9">
        <f t="shared" si="125"/>
        <v>4.5999999999999996</v>
      </c>
      <c r="G82" s="9">
        <f t="shared" si="125"/>
        <v>7.2942830000006005</v>
      </c>
      <c r="H82" s="9">
        <f t="shared" si="125"/>
        <v>4.5999999999999996</v>
      </c>
      <c r="I82" s="9">
        <f t="shared" si="125"/>
        <v>4.9660779419341541</v>
      </c>
      <c r="J82" s="9">
        <f t="shared" si="125"/>
        <v>18.584005058067113</v>
      </c>
      <c r="K82" s="9">
        <f t="shared" si="125"/>
        <v>8.1774340000042276</v>
      </c>
      <c r="L82" s="9">
        <f t="shared" si="125"/>
        <v>36.877599999974301</v>
      </c>
      <c r="M82" s="9">
        <f t="shared" si="125"/>
        <v>4.5999999999999996</v>
      </c>
      <c r="N82" s="9">
        <f t="shared" si="125"/>
        <v>20.738800000000211</v>
      </c>
      <c r="O82" s="9">
        <f t="shared" si="125"/>
        <v>15.807500000010817</v>
      </c>
      <c r="P82" s="9">
        <f t="shared" si="125"/>
        <v>4.5999999999999996</v>
      </c>
      <c r="Q82" s="9">
        <f t="shared" si="125"/>
        <v>4.5999999999999996</v>
      </c>
      <c r="R82" s="9">
        <f t="shared" si="125"/>
        <v>31.955265999970763</v>
      </c>
      <c r="S82" s="9">
        <f t="shared" si="125"/>
        <v>4.5999999999999996</v>
      </c>
      <c r="T82" s="9">
        <f t="shared" si="125"/>
        <v>4.5999999999999996</v>
      </c>
      <c r="U82" s="9">
        <f t="shared" si="125"/>
        <v>5.0460962285044539</v>
      </c>
      <c r="V82" s="9">
        <f t="shared" si="125"/>
        <v>4.5999999999999996</v>
      </c>
      <c r="W82" s="9">
        <f t="shared" si="125"/>
        <v>4.5999999999999996</v>
      </c>
      <c r="X82" s="9">
        <f t="shared" si="125"/>
        <v>4.5999999999999996</v>
      </c>
      <c r="Y82" s="9">
        <f t="shared" si="125"/>
        <v>5.4943207714914664</v>
      </c>
      <c r="Z82" s="9">
        <f t="shared" si="125"/>
        <v>4.5999999999999996</v>
      </c>
      <c r="AA82" s="9">
        <f t="shared" si="125"/>
        <v>33.511662441330543</v>
      </c>
      <c r="AB82" s="9">
        <f t="shared" si="125"/>
        <v>102.66698442961619</v>
      </c>
      <c r="AC82" s="9">
        <f t="shared" si="125"/>
        <v>23.318853129156672</v>
      </c>
      <c r="AD82" s="9">
        <f>AD74+AD78</f>
        <v>44.512148999906444</v>
      </c>
      <c r="AE82" s="9">
        <f t="shared" ref="AE82" si="126">AE74+AE78</f>
        <v>5.4876339999204307</v>
      </c>
      <c r="AF82" s="9">
        <f>AF74+AF78</f>
        <v>4.5999999999999996</v>
      </c>
      <c r="AG82" s="270">
        <f t="shared" ref="AG82" si="127">AG74+AG78</f>
        <v>515.68441499986682</v>
      </c>
      <c r="AH82" s="273">
        <f>SUM(C82:AG82)</f>
        <v>950.73125448849692</v>
      </c>
      <c r="AI82" s="273">
        <f t="shared" si="124"/>
        <v>1147.9462544884968</v>
      </c>
      <c r="AJ82" s="273">
        <f>MIN(C82:AG82)</f>
        <v>4.5999999999999996</v>
      </c>
      <c r="AK82" s="273">
        <f>MAX(C82:AG82)</f>
        <v>515.68441499986682</v>
      </c>
      <c r="AL82" s="273">
        <f>AVERAGE(C82:AG82)</f>
        <v>30.668750144790224</v>
      </c>
    </row>
    <row r="83" spans="1:40" ht="15.6">
      <c r="A83" s="267" t="s">
        <v>404</v>
      </c>
      <c r="B83" s="9" t="s">
        <v>3</v>
      </c>
      <c r="C83" s="9">
        <f t="shared" ref="C83:AE83" si="128">C75+C79</f>
        <v>2.4847713740580928</v>
      </c>
      <c r="D83" s="9">
        <f t="shared" si="128"/>
        <v>1</v>
      </c>
      <c r="E83" s="9">
        <f t="shared" si="128"/>
        <v>1</v>
      </c>
      <c r="F83" s="9">
        <f t="shared" si="128"/>
        <v>1</v>
      </c>
      <c r="G83" s="9">
        <f t="shared" si="128"/>
        <v>3.4875390000005546</v>
      </c>
      <c r="H83" s="9">
        <f t="shared" si="128"/>
        <v>1</v>
      </c>
      <c r="I83" s="9">
        <f t="shared" si="128"/>
        <v>1.3379871964455647</v>
      </c>
      <c r="J83" s="9">
        <f t="shared" si="128"/>
        <v>13.910951803555607</v>
      </c>
      <c r="K83" s="9">
        <f t="shared" si="128"/>
        <v>4.3029220000039041</v>
      </c>
      <c r="L83" s="9">
        <f t="shared" si="128"/>
        <v>30.800799999976274</v>
      </c>
      <c r="M83" s="9">
        <f t="shared" si="128"/>
        <v>1</v>
      </c>
      <c r="N83" s="9">
        <f t="shared" si="128"/>
        <v>15.900400000000193</v>
      </c>
      <c r="O83" s="9">
        <f t="shared" si="128"/>
        <v>11.347500000009987</v>
      </c>
      <c r="P83" s="9">
        <f t="shared" si="128"/>
        <v>1</v>
      </c>
      <c r="Q83" s="9">
        <f t="shared" si="128"/>
        <v>1</v>
      </c>
      <c r="R83" s="9">
        <f t="shared" si="128"/>
        <v>26.256177999973008</v>
      </c>
      <c r="S83" s="9">
        <f t="shared" si="128"/>
        <v>1</v>
      </c>
      <c r="T83" s="9">
        <f t="shared" si="128"/>
        <v>1</v>
      </c>
      <c r="U83" s="9">
        <f t="shared" si="128"/>
        <v>1.4118653334329545</v>
      </c>
      <c r="V83" s="9">
        <f t="shared" si="128"/>
        <v>1</v>
      </c>
      <c r="W83" s="9">
        <f t="shared" si="128"/>
        <v>1</v>
      </c>
      <c r="X83" s="9">
        <f t="shared" si="128"/>
        <v>1</v>
      </c>
      <c r="Y83" s="9">
        <f t="shared" si="128"/>
        <v>1.8256956665632791</v>
      </c>
      <c r="Z83" s="9">
        <f t="shared" si="128"/>
        <v>1</v>
      </c>
      <c r="AA83" s="9">
        <f t="shared" si="128"/>
        <v>27.693145403673238</v>
      </c>
      <c r="AB83" s="9">
        <f t="shared" si="128"/>
        <v>91.541880114695829</v>
      </c>
      <c r="AC83" s="9">
        <f t="shared" si="128"/>
        <v>18.282474481726407</v>
      </c>
      <c r="AD83" s="9">
        <f t="shared" si="128"/>
        <v>37.849516999913625</v>
      </c>
      <c r="AE83" s="9">
        <f t="shared" si="128"/>
        <v>1.8195219999265371</v>
      </c>
      <c r="AF83" s="9">
        <f>AF75+AF79</f>
        <v>1</v>
      </c>
      <c r="AG83" s="270">
        <f t="shared" ref="AG83" si="129">AG75+AG79</f>
        <v>472.86669499987704</v>
      </c>
      <c r="AH83" s="273">
        <f t="shared" si="105"/>
        <v>777.11984437383217</v>
      </c>
      <c r="AI83" s="273">
        <f t="shared" si="124"/>
        <v>794.11984437383217</v>
      </c>
      <c r="AJ83" s="273">
        <f>MIN(C83:AG83)</f>
        <v>1</v>
      </c>
      <c r="AK83" s="273">
        <f>MAX(C83:AG83)</f>
        <v>472.86669499987704</v>
      </c>
      <c r="AL83" s="273">
        <f>AVERAGE(C83:AG83)</f>
        <v>25.068382076575229</v>
      </c>
    </row>
    <row r="84" spans="1:40" ht="15.6">
      <c r="A84" s="267" t="s">
        <v>405</v>
      </c>
      <c r="B84" s="9" t="s">
        <v>3</v>
      </c>
      <c r="C84" s="9">
        <f t="shared" ref="C84:AE84" si="130">C76+C80</f>
        <v>6.9566402612347726</v>
      </c>
      <c r="D84" s="9">
        <f t="shared" si="130"/>
        <v>6.1</v>
      </c>
      <c r="E84" s="9">
        <f t="shared" si="130"/>
        <v>6.1</v>
      </c>
      <c r="F84" s="9">
        <f t="shared" si="130"/>
        <v>6.1</v>
      </c>
      <c r="G84" s="9">
        <f t="shared" si="130"/>
        <v>7.5351880000003195</v>
      </c>
      <c r="H84" s="9">
        <f t="shared" si="130"/>
        <v>6.1</v>
      </c>
      <c r="I84" s="9">
        <f t="shared" si="130"/>
        <v>6.2950020355428862</v>
      </c>
      <c r="J84" s="9">
        <f t="shared" si="130"/>
        <v>13.548985964457788</v>
      </c>
      <c r="K84" s="9">
        <f t="shared" si="130"/>
        <v>8.0056240000022516</v>
      </c>
      <c r="L84" s="9">
        <f t="shared" si="130"/>
        <v>23.293599999986313</v>
      </c>
      <c r="M84" s="9">
        <f t="shared" si="130"/>
        <v>6.1</v>
      </c>
      <c r="N84" s="9">
        <f t="shared" si="130"/>
        <v>14.696800000000112</v>
      </c>
      <c r="O84" s="9">
        <f t="shared" si="130"/>
        <v>12.070000000005763</v>
      </c>
      <c r="P84" s="9">
        <f t="shared" si="130"/>
        <v>6.1</v>
      </c>
      <c r="Q84" s="9">
        <f t="shared" si="130"/>
        <v>6.1</v>
      </c>
      <c r="R84" s="9">
        <f t="shared" si="130"/>
        <v>20.671575999984427</v>
      </c>
      <c r="S84" s="9">
        <f t="shared" si="130"/>
        <v>6.1</v>
      </c>
      <c r="T84" s="9">
        <f t="shared" si="130"/>
        <v>6.1</v>
      </c>
      <c r="U84" s="9">
        <f t="shared" si="130"/>
        <v>6.3376260971823859</v>
      </c>
      <c r="V84" s="9">
        <f t="shared" si="130"/>
        <v>6.1</v>
      </c>
      <c r="W84" s="9">
        <f t="shared" si="130"/>
        <v>6.1</v>
      </c>
      <c r="X84" s="9">
        <f t="shared" si="130"/>
        <v>6.1</v>
      </c>
      <c r="Y84" s="9">
        <f t="shared" si="130"/>
        <v>6.5763859028154403</v>
      </c>
      <c r="Z84" s="9">
        <f t="shared" si="130"/>
        <v>6.1</v>
      </c>
      <c r="AA84" s="9">
        <f t="shared" si="130"/>
        <v>21.500635714900142</v>
      </c>
      <c r="AB84" s="9">
        <f t="shared" si="130"/>
        <v>58.338224139621566</v>
      </c>
      <c r="AC84" s="9">
        <f t="shared" si="130"/>
        <v>16.071140145533377</v>
      </c>
      <c r="AD84" s="9">
        <f t="shared" si="130"/>
        <v>27.360363999950167</v>
      </c>
      <c r="AE84" s="9">
        <f t="shared" si="130"/>
        <v>6.572823999957615</v>
      </c>
      <c r="AF84" s="9">
        <f>AF76+AF80</f>
        <v>6.1</v>
      </c>
      <c r="AG84" s="270">
        <f t="shared" ref="AG84" si="131">AG76+AG80</f>
        <v>278.34393999992909</v>
      </c>
      <c r="AH84" s="273">
        <f t="shared" si="105"/>
        <v>619.57455626110436</v>
      </c>
      <c r="AI84" s="273">
        <f t="shared" si="124"/>
        <v>840.23855626110435</v>
      </c>
      <c r="AJ84" s="273">
        <f>MIN(C84:AG84)</f>
        <v>6.1</v>
      </c>
      <c r="AK84" s="273">
        <f>MAX(C84:AG84)</f>
        <v>278.34393999992909</v>
      </c>
      <c r="AL84" s="273">
        <f>AVERAGE(C84:AG84)</f>
        <v>19.98627600842272</v>
      </c>
    </row>
    <row r="85" spans="1:40" ht="15.6">
      <c r="A85" s="267" t="s">
        <v>406</v>
      </c>
      <c r="B85" s="9" t="s">
        <v>3</v>
      </c>
      <c r="C85" s="9">
        <f t="shared" ref="C85:N85" si="132">C77+C81</f>
        <v>5.3149430655950178</v>
      </c>
      <c r="D85" s="9">
        <f t="shared" si="132"/>
        <v>4.5999999999999996</v>
      </c>
      <c r="E85" s="9">
        <f t="shared" si="132"/>
        <v>4.5999999999999996</v>
      </c>
      <c r="F85" s="9">
        <f t="shared" si="132"/>
        <v>4.5999999999999996</v>
      </c>
      <c r="G85" s="9">
        <f t="shared" si="132"/>
        <v>5.7977930000002669</v>
      </c>
      <c r="H85" s="9">
        <f t="shared" si="132"/>
        <v>4.5999999999999996</v>
      </c>
      <c r="I85" s="9">
        <f t="shared" si="132"/>
        <v>4.7627466737173254</v>
      </c>
      <c r="J85" s="9">
        <f t="shared" si="132"/>
        <v>10.816846326283239</v>
      </c>
      <c r="K85" s="9">
        <f t="shared" si="132"/>
        <v>6.1904140000018799</v>
      </c>
      <c r="L85" s="9">
        <f t="shared" si="132"/>
        <v>18.949599999988575</v>
      </c>
      <c r="M85" s="9">
        <f t="shared" si="132"/>
        <v>4.5999999999999996</v>
      </c>
      <c r="N85" s="9">
        <f t="shared" si="132"/>
        <v>11.774800000000093</v>
      </c>
      <c r="O85" s="9">
        <f>O77+O81</f>
        <v>9.5825000000048099</v>
      </c>
      <c r="P85" s="9">
        <f t="shared" ref="P85:AE85" si="133">P77+P81</f>
        <v>4.5999999999999996</v>
      </c>
      <c r="Q85" s="9">
        <f t="shared" si="133"/>
        <v>4.5999999999999996</v>
      </c>
      <c r="R85" s="9">
        <f t="shared" si="133"/>
        <v>16.761285999987003</v>
      </c>
      <c r="S85" s="9">
        <f t="shared" si="133"/>
        <v>4.5999999999999996</v>
      </c>
      <c r="T85" s="9">
        <f t="shared" si="133"/>
        <v>4.5999999999999996</v>
      </c>
      <c r="U85" s="9">
        <f t="shared" si="133"/>
        <v>4.7983202728997041</v>
      </c>
      <c r="V85" s="9">
        <f t="shared" si="133"/>
        <v>4.5999999999999996</v>
      </c>
      <c r="W85" s="9">
        <f t="shared" si="133"/>
        <v>4.5999999999999996</v>
      </c>
      <c r="X85" s="9">
        <f t="shared" si="133"/>
        <v>4.5999999999999996</v>
      </c>
      <c r="Y85" s="9">
        <f t="shared" si="133"/>
        <v>4.9975867270984811</v>
      </c>
      <c r="Z85" s="9">
        <f t="shared" si="133"/>
        <v>4.5999999999999996</v>
      </c>
      <c r="AA85" s="9">
        <f t="shared" si="133"/>
        <v>17.45321062805527</v>
      </c>
      <c r="AB85" s="9">
        <f t="shared" si="133"/>
        <v>48.197479359407779</v>
      </c>
      <c r="AC85" s="9">
        <f t="shared" si="133"/>
        <v>12.921810012582926</v>
      </c>
      <c r="AD85" s="9">
        <f t="shared" si="133"/>
        <v>22.343678999958406</v>
      </c>
      <c r="AE85" s="9">
        <f t="shared" si="133"/>
        <v>4.994613999964626</v>
      </c>
      <c r="AF85" s="9">
        <f>AF77+AF81</f>
        <v>4.5999999999999996</v>
      </c>
      <c r="AG85" s="270">
        <f t="shared" ref="AG85" si="134">AG77+AG81</f>
        <v>231.81196499994078</v>
      </c>
      <c r="AH85" s="273">
        <f t="shared" si="105"/>
        <v>501.86959406548613</v>
      </c>
      <c r="AI85" s="273">
        <f t="shared" si="124"/>
        <v>644.46959406548604</v>
      </c>
      <c r="AJ85" s="273">
        <f>MIN(C85:AG85)</f>
        <v>4.5999999999999996</v>
      </c>
      <c r="AK85" s="273">
        <f>MAX(C85:AG85)</f>
        <v>231.81196499994078</v>
      </c>
      <c r="AL85" s="273">
        <f>AVERAGE(C85:AG85)</f>
        <v>16.18934174404794</v>
      </c>
    </row>
    <row r="86" spans="1:40" ht="15.6" hidden="1">
      <c r="A86" s="267" t="s">
        <v>312</v>
      </c>
      <c r="B86" s="9" t="s">
        <v>3</v>
      </c>
      <c r="C86" s="9">
        <v>0</v>
      </c>
      <c r="D86" s="9">
        <v>0</v>
      </c>
      <c r="E86" s="9">
        <v>0</v>
      </c>
      <c r="F86" s="9">
        <v>0</v>
      </c>
      <c r="G86" s="9">
        <v>0</v>
      </c>
      <c r="H86" s="9">
        <v>0</v>
      </c>
      <c r="I86" s="9">
        <v>0</v>
      </c>
      <c r="J86" s="9">
        <v>0</v>
      </c>
      <c r="K86" s="9">
        <v>0</v>
      </c>
      <c r="L86" s="9">
        <v>0</v>
      </c>
      <c r="M86" s="9">
        <v>0</v>
      </c>
      <c r="N86" s="9">
        <v>0</v>
      </c>
      <c r="O86" s="9">
        <v>0</v>
      </c>
      <c r="P86" s="9">
        <v>0</v>
      </c>
      <c r="Q86" s="9">
        <v>0</v>
      </c>
      <c r="R86" s="9">
        <v>0</v>
      </c>
      <c r="S86" s="9">
        <v>0</v>
      </c>
      <c r="T86" s="9">
        <v>0</v>
      </c>
      <c r="U86" s="9">
        <v>0</v>
      </c>
      <c r="V86" s="9">
        <v>0</v>
      </c>
      <c r="W86" s="9">
        <v>0</v>
      </c>
      <c r="X86" s="9">
        <v>0</v>
      </c>
      <c r="Y86" s="9">
        <v>0</v>
      </c>
      <c r="Z86" s="9">
        <v>0</v>
      </c>
      <c r="AA86" s="9">
        <v>0</v>
      </c>
      <c r="AB86" s="9">
        <v>0</v>
      </c>
      <c r="AC86" s="9">
        <v>0</v>
      </c>
      <c r="AD86" s="9">
        <v>0</v>
      </c>
      <c r="AE86" s="9">
        <v>0</v>
      </c>
      <c r="AF86" s="9">
        <v>0</v>
      </c>
      <c r="AG86" s="270">
        <v>0</v>
      </c>
      <c r="AH86" s="273">
        <f t="shared" si="105"/>
        <v>0</v>
      </c>
      <c r="AI86" s="273">
        <f t="shared" si="124"/>
        <v>186.57999999999998</v>
      </c>
      <c r="AJ86" s="273">
        <f t="shared" ref="AJ86:AJ100" si="135">MIN(C86:AG86)</f>
        <v>0</v>
      </c>
      <c r="AK86" s="273">
        <f t="shared" ref="AK86:AK89" si="136">MAX(C86:AG86)</f>
        <v>0</v>
      </c>
      <c r="AL86" s="273">
        <f t="shared" ref="AL86:AL100" si="137">AVERAGE(C86:AG86)</f>
        <v>0</v>
      </c>
    </row>
    <row r="87" spans="1:40" ht="15.6" hidden="1">
      <c r="A87" s="267" t="s">
        <v>313</v>
      </c>
      <c r="B87" s="9" t="s">
        <v>3</v>
      </c>
      <c r="C87" s="9">
        <v>0</v>
      </c>
      <c r="D87" s="9">
        <v>0</v>
      </c>
      <c r="E87" s="9">
        <v>0</v>
      </c>
      <c r="F87" s="9">
        <v>0</v>
      </c>
      <c r="G87" s="9">
        <v>0</v>
      </c>
      <c r="H87" s="9">
        <v>0</v>
      </c>
      <c r="I87" s="9">
        <v>0</v>
      </c>
      <c r="J87" s="9">
        <v>0</v>
      </c>
      <c r="K87" s="9">
        <v>0</v>
      </c>
      <c r="L87" s="9">
        <v>0</v>
      </c>
      <c r="M87" s="9">
        <v>0</v>
      </c>
      <c r="N87" s="9">
        <v>0</v>
      </c>
      <c r="O87" s="9">
        <v>0</v>
      </c>
      <c r="P87" s="9">
        <v>0</v>
      </c>
      <c r="Q87" s="9">
        <v>0</v>
      </c>
      <c r="R87" s="9">
        <v>0</v>
      </c>
      <c r="S87" s="9">
        <v>0</v>
      </c>
      <c r="T87" s="9">
        <v>0</v>
      </c>
      <c r="U87" s="9">
        <v>0</v>
      </c>
      <c r="V87" s="9">
        <v>0</v>
      </c>
      <c r="W87" s="9">
        <v>0</v>
      </c>
      <c r="X87" s="9">
        <v>0</v>
      </c>
      <c r="Y87" s="9">
        <v>0</v>
      </c>
      <c r="Z87" s="9">
        <v>0</v>
      </c>
      <c r="AA87" s="9">
        <v>0</v>
      </c>
      <c r="AB87" s="9">
        <v>0</v>
      </c>
      <c r="AC87" s="9">
        <v>4.33</v>
      </c>
      <c r="AD87" s="9">
        <v>0</v>
      </c>
      <c r="AE87" s="9">
        <v>0</v>
      </c>
      <c r="AF87" s="9">
        <v>0</v>
      </c>
      <c r="AG87" s="270">
        <v>0</v>
      </c>
      <c r="AH87" s="273">
        <f t="shared" si="105"/>
        <v>4.33</v>
      </c>
      <c r="AI87" s="273">
        <f t="shared" si="124"/>
        <v>34.36</v>
      </c>
      <c r="AJ87" s="273">
        <f t="shared" si="135"/>
        <v>0</v>
      </c>
      <c r="AK87" s="273">
        <f t="shared" si="136"/>
        <v>4.33</v>
      </c>
      <c r="AL87" s="273">
        <f t="shared" si="137"/>
        <v>0.13967741935483871</v>
      </c>
    </row>
    <row r="88" spans="1:40" ht="15.6">
      <c r="A88" s="267" t="s">
        <v>256</v>
      </c>
      <c r="B88" s="9" t="s">
        <v>3</v>
      </c>
      <c r="C88" s="9">
        <v>0</v>
      </c>
      <c r="D88" s="9">
        <v>0</v>
      </c>
      <c r="E88" s="9">
        <v>0</v>
      </c>
      <c r="F88" s="9">
        <v>0</v>
      </c>
      <c r="G88" s="9">
        <v>0</v>
      </c>
      <c r="H88" s="9">
        <v>0</v>
      </c>
      <c r="I88" s="9">
        <v>0</v>
      </c>
      <c r="J88" s="9">
        <v>0</v>
      </c>
      <c r="K88" s="9">
        <v>0</v>
      </c>
      <c r="L88" s="9">
        <v>0</v>
      </c>
      <c r="M88" s="9">
        <v>0</v>
      </c>
      <c r="N88" s="9">
        <v>0</v>
      </c>
      <c r="O88" s="9">
        <v>0</v>
      </c>
      <c r="P88" s="9">
        <v>0</v>
      </c>
      <c r="Q88" s="9">
        <v>0</v>
      </c>
      <c r="R88" s="9">
        <v>0</v>
      </c>
      <c r="S88" s="9">
        <v>0</v>
      </c>
      <c r="T88" s="9">
        <v>0</v>
      </c>
      <c r="U88" s="9">
        <v>0</v>
      </c>
      <c r="V88" s="9">
        <v>0</v>
      </c>
      <c r="W88" s="9">
        <v>0</v>
      </c>
      <c r="X88" s="9">
        <v>0</v>
      </c>
      <c r="Y88" s="9">
        <v>0</v>
      </c>
      <c r="Z88" s="9">
        <v>0</v>
      </c>
      <c r="AA88" s="9">
        <v>0</v>
      </c>
      <c r="AB88" s="9">
        <v>0</v>
      </c>
      <c r="AC88" s="9">
        <v>4.33</v>
      </c>
      <c r="AD88" s="9">
        <v>0</v>
      </c>
      <c r="AE88" s="9">
        <v>0</v>
      </c>
      <c r="AF88" s="9">
        <v>0</v>
      </c>
      <c r="AG88" s="270">
        <v>0</v>
      </c>
      <c r="AH88" s="273">
        <f t="shared" si="105"/>
        <v>4.33</v>
      </c>
      <c r="AI88" s="273">
        <f t="shared" si="124"/>
        <v>223.95000000000005</v>
      </c>
      <c r="AJ88" s="273">
        <f t="shared" si="135"/>
        <v>0</v>
      </c>
      <c r="AK88" s="273">
        <f t="shared" si="136"/>
        <v>4.33</v>
      </c>
      <c r="AL88" s="273">
        <f t="shared" si="137"/>
        <v>0.13967741935483871</v>
      </c>
    </row>
    <row r="89" spans="1:40" ht="15.6">
      <c r="A89" s="267" t="s">
        <v>257</v>
      </c>
      <c r="B89" s="9" t="s">
        <v>3</v>
      </c>
      <c r="C89" s="9">
        <v>0</v>
      </c>
      <c r="D89" s="9">
        <v>0</v>
      </c>
      <c r="E89" s="9">
        <v>0</v>
      </c>
      <c r="F89" s="9">
        <v>0</v>
      </c>
      <c r="G89" s="9">
        <v>0</v>
      </c>
      <c r="H89" s="9">
        <v>0</v>
      </c>
      <c r="I89" s="9">
        <v>0</v>
      </c>
      <c r="J89" s="9">
        <v>0</v>
      </c>
      <c r="K89" s="9">
        <v>0</v>
      </c>
      <c r="L89" s="9">
        <v>0</v>
      </c>
      <c r="M89" s="9">
        <v>0</v>
      </c>
      <c r="N89" s="9">
        <v>0</v>
      </c>
      <c r="O89" s="9">
        <v>0</v>
      </c>
      <c r="P89" s="9">
        <v>0</v>
      </c>
      <c r="Q89" s="9">
        <v>0</v>
      </c>
      <c r="R89" s="9">
        <v>0</v>
      </c>
      <c r="S89" s="9">
        <v>0</v>
      </c>
      <c r="T89" s="9">
        <v>0</v>
      </c>
      <c r="U89" s="9">
        <v>0</v>
      </c>
      <c r="V89" s="9">
        <v>0</v>
      </c>
      <c r="W89" s="9">
        <v>0</v>
      </c>
      <c r="X89" s="9">
        <v>0</v>
      </c>
      <c r="Y89" s="9">
        <v>0</v>
      </c>
      <c r="Z89" s="9">
        <v>0</v>
      </c>
      <c r="AA89" s="9">
        <v>0</v>
      </c>
      <c r="AB89" s="9">
        <v>0</v>
      </c>
      <c r="AC89" s="9">
        <v>0</v>
      </c>
      <c r="AD89" s="9">
        <v>0</v>
      </c>
      <c r="AE89" s="9">
        <v>0</v>
      </c>
      <c r="AF89" s="9">
        <v>0</v>
      </c>
      <c r="AG89" s="270">
        <v>0</v>
      </c>
      <c r="AH89" s="273">
        <f t="shared" si="105"/>
        <v>0</v>
      </c>
      <c r="AI89" s="273">
        <f t="shared" si="124"/>
        <v>119.14999999999999</v>
      </c>
      <c r="AJ89" s="273">
        <f t="shared" si="135"/>
        <v>0</v>
      </c>
      <c r="AK89" s="273">
        <f t="shared" si="136"/>
        <v>0</v>
      </c>
      <c r="AL89" s="273">
        <f t="shared" si="137"/>
        <v>0</v>
      </c>
    </row>
    <row r="90" spans="1:40" ht="13.2" hidden="1">
      <c r="A90" s="332" t="s">
        <v>15</v>
      </c>
      <c r="B90" s="334" t="s">
        <v>18</v>
      </c>
      <c r="C90" s="333">
        <v>1483</v>
      </c>
      <c r="D90" s="333">
        <v>0</v>
      </c>
      <c r="E90" s="333">
        <v>573</v>
      </c>
      <c r="F90" s="333">
        <v>2076</v>
      </c>
      <c r="G90" s="333">
        <v>4682</v>
      </c>
      <c r="H90" s="333">
        <v>830</v>
      </c>
      <c r="I90" s="333">
        <v>0</v>
      </c>
      <c r="J90" s="333">
        <v>432</v>
      </c>
      <c r="K90" s="333">
        <v>1837</v>
      </c>
      <c r="L90" s="333">
        <v>3716</v>
      </c>
      <c r="M90" s="333">
        <v>1744</v>
      </c>
      <c r="N90" s="333">
        <v>5</v>
      </c>
      <c r="O90" s="333">
        <v>3032</v>
      </c>
      <c r="P90" s="333">
        <v>1034</v>
      </c>
      <c r="Q90" s="333">
        <v>1093</v>
      </c>
      <c r="R90" s="333">
        <v>1094</v>
      </c>
      <c r="S90" s="333">
        <v>1427</v>
      </c>
      <c r="T90" s="333">
        <v>4700</v>
      </c>
      <c r="U90" s="333">
        <v>1422</v>
      </c>
      <c r="V90" s="333">
        <v>1</v>
      </c>
      <c r="W90" s="333">
        <v>0</v>
      </c>
      <c r="X90" s="333">
        <v>0</v>
      </c>
      <c r="Y90" s="333">
        <v>390</v>
      </c>
      <c r="Z90" s="333">
        <v>0</v>
      </c>
      <c r="AA90" s="333">
        <v>1456</v>
      </c>
      <c r="AB90" s="333">
        <v>0</v>
      </c>
      <c r="AC90" s="333">
        <v>2216</v>
      </c>
      <c r="AD90" s="333">
        <v>1140</v>
      </c>
      <c r="AE90" s="333">
        <v>2365</v>
      </c>
      <c r="AF90" s="333">
        <v>1302</v>
      </c>
      <c r="AG90" s="334">
        <v>32</v>
      </c>
      <c r="AH90" s="337">
        <f t="shared" si="105"/>
        <v>40082</v>
      </c>
      <c r="AI90" s="273">
        <f t="shared" ref="AI90:AI98" si="138">AH90+AI57</f>
        <v>2494513.0000000005</v>
      </c>
      <c r="AJ90" s="337">
        <f t="shared" si="135"/>
        <v>0</v>
      </c>
      <c r="AK90" s="337">
        <f t="shared" ref="AK90:AK97" si="139">MAX(C90:AG90)</f>
        <v>4700</v>
      </c>
      <c r="AL90" s="337">
        <f t="shared" si="137"/>
        <v>1292.9677419354839</v>
      </c>
      <c r="AN90" s="216"/>
    </row>
    <row r="91" spans="1:40" ht="13.2" hidden="1">
      <c r="A91" s="332" t="s">
        <v>14</v>
      </c>
      <c r="B91" s="334" t="s">
        <v>18</v>
      </c>
      <c r="C91" s="333">
        <v>564</v>
      </c>
      <c r="D91" s="333">
        <v>1106</v>
      </c>
      <c r="E91" s="333">
        <v>2081</v>
      </c>
      <c r="F91" s="333">
        <v>20</v>
      </c>
      <c r="G91" s="333">
        <v>0</v>
      </c>
      <c r="H91" s="333">
        <v>0</v>
      </c>
      <c r="I91" s="333">
        <v>1172</v>
      </c>
      <c r="J91" s="333">
        <v>772</v>
      </c>
      <c r="K91" s="333">
        <v>2255</v>
      </c>
      <c r="L91" s="333">
        <v>3499</v>
      </c>
      <c r="M91" s="333">
        <v>2842</v>
      </c>
      <c r="N91" s="333">
        <v>16</v>
      </c>
      <c r="O91" s="333">
        <v>0</v>
      </c>
      <c r="P91" s="333">
        <v>3993</v>
      </c>
      <c r="Q91" s="333">
        <v>0</v>
      </c>
      <c r="R91" s="333">
        <v>2976</v>
      </c>
      <c r="S91" s="333">
        <v>0</v>
      </c>
      <c r="T91" s="333">
        <v>405</v>
      </c>
      <c r="U91" s="333">
        <v>1789</v>
      </c>
      <c r="V91" s="333">
        <v>0</v>
      </c>
      <c r="W91" s="333">
        <v>4172</v>
      </c>
      <c r="X91" s="333">
        <v>0</v>
      </c>
      <c r="Y91" s="333">
        <v>0</v>
      </c>
      <c r="Z91" s="333">
        <v>4808</v>
      </c>
      <c r="AA91" s="333">
        <v>3752</v>
      </c>
      <c r="AB91" s="333">
        <v>0</v>
      </c>
      <c r="AC91" s="333">
        <v>3423</v>
      </c>
      <c r="AD91" s="333">
        <v>1415</v>
      </c>
      <c r="AE91" s="333">
        <v>2736</v>
      </c>
      <c r="AF91" s="333">
        <v>1508</v>
      </c>
      <c r="AG91" s="334">
        <v>0</v>
      </c>
      <c r="AH91" s="337">
        <f t="shared" si="105"/>
        <v>45304</v>
      </c>
      <c r="AI91" s="273">
        <f t="shared" si="138"/>
        <v>2301660</v>
      </c>
      <c r="AJ91" s="337">
        <f t="shared" si="135"/>
        <v>0</v>
      </c>
      <c r="AK91" s="337">
        <f t="shared" si="139"/>
        <v>4808</v>
      </c>
      <c r="AL91" s="337">
        <f t="shared" si="137"/>
        <v>1461.4193548387098</v>
      </c>
      <c r="AN91" s="216"/>
    </row>
    <row r="92" spans="1:40" ht="15.6">
      <c r="A92" s="267" t="s">
        <v>16</v>
      </c>
      <c r="B92" s="270" t="s">
        <v>3</v>
      </c>
      <c r="C92" s="9">
        <f>CONVERT(C90,"gal","m3")*3</f>
        <v>16.841297027016001</v>
      </c>
      <c r="D92" s="9">
        <f t="shared" ref="D92:AG93" si="140">CONVERT(D90,"gal","m3")*3</f>
        <v>0</v>
      </c>
      <c r="E92" s="9">
        <f t="shared" si="140"/>
        <v>6.5071228566960002</v>
      </c>
      <c r="F92" s="9">
        <f t="shared" si="140"/>
        <v>23.575544590751999</v>
      </c>
      <c r="G92" s="9">
        <f t="shared" si="140"/>
        <v>53.169893918064005</v>
      </c>
      <c r="H92" s="9">
        <f t="shared" si="140"/>
        <v>9.4256753421599999</v>
      </c>
      <c r="I92" s="9">
        <f t="shared" si="140"/>
        <v>0</v>
      </c>
      <c r="J92" s="9">
        <f t="shared" si="140"/>
        <v>4.9058936720639998</v>
      </c>
      <c r="K92" s="9">
        <f t="shared" si="140"/>
        <v>20.861404341623999</v>
      </c>
      <c r="L92" s="9">
        <f t="shared" si="140"/>
        <v>42.199770568032001</v>
      </c>
      <c r="M92" s="9">
        <f t="shared" si="140"/>
        <v>19.805274453888</v>
      </c>
      <c r="N92" s="9">
        <f t="shared" si="140"/>
        <v>5.6781176759999996E-2</v>
      </c>
      <c r="O92" s="9">
        <f t="shared" si="140"/>
        <v>34.432105587264004</v>
      </c>
      <c r="P92" s="9">
        <f t="shared" si="140"/>
        <v>11.742347353968</v>
      </c>
      <c r="Q92" s="9">
        <f t="shared" si="140"/>
        <v>12.412365239735999</v>
      </c>
      <c r="R92" s="9">
        <f t="shared" si="140"/>
        <v>12.423721475087998</v>
      </c>
      <c r="S92" s="9">
        <f t="shared" si="140"/>
        <v>16.205347847304001</v>
      </c>
      <c r="T92" s="9">
        <f t="shared" si="140"/>
        <v>53.374306154400003</v>
      </c>
      <c r="U92" s="9">
        <f t="shared" si="140"/>
        <v>16.148566670544</v>
      </c>
      <c r="V92" s="9">
        <f t="shared" si="140"/>
        <v>1.1356235352E-2</v>
      </c>
      <c r="W92" s="9">
        <f t="shared" si="140"/>
        <v>0</v>
      </c>
      <c r="X92" s="9">
        <f t="shared" si="140"/>
        <v>0</v>
      </c>
      <c r="Y92" s="9">
        <f t="shared" si="140"/>
        <v>4.4289317872799998</v>
      </c>
      <c r="Z92" s="9">
        <f t="shared" si="140"/>
        <v>0</v>
      </c>
      <c r="AA92" s="9">
        <f t="shared" si="140"/>
        <v>16.534678672511998</v>
      </c>
      <c r="AB92" s="9">
        <f t="shared" si="140"/>
        <v>0</v>
      </c>
      <c r="AC92" s="9">
        <f t="shared" si="140"/>
        <v>25.165417540032003</v>
      </c>
      <c r="AD92" s="9">
        <f t="shared" si="140"/>
        <v>12.946108301279999</v>
      </c>
      <c r="AE92" s="9">
        <f t="shared" si="140"/>
        <v>26.857496607479998</v>
      </c>
      <c r="AF92" s="9">
        <f t="shared" si="140"/>
        <v>14.785818428303998</v>
      </c>
      <c r="AG92" s="270">
        <f t="shared" si="140"/>
        <v>0.36339953126399999</v>
      </c>
      <c r="AH92" s="273">
        <f t="shared" si="105"/>
        <v>455.18062537886408</v>
      </c>
      <c r="AI92" s="273">
        <f>AH92+AI59</f>
        <v>1521.0768755175839</v>
      </c>
      <c r="AJ92" s="273">
        <f t="shared" si="135"/>
        <v>0</v>
      </c>
      <c r="AK92" s="273">
        <f t="shared" si="139"/>
        <v>53.374306154400003</v>
      </c>
      <c r="AL92" s="273">
        <f t="shared" si="137"/>
        <v>14.683245979963358</v>
      </c>
    </row>
    <row r="93" spans="1:40" ht="15.6">
      <c r="A93" s="267" t="s">
        <v>17</v>
      </c>
      <c r="B93" s="270" t="s">
        <v>3</v>
      </c>
      <c r="C93" s="9">
        <f>CONVERT(C91,"gal","m3")*3</f>
        <v>6.4049167385279997</v>
      </c>
      <c r="D93" s="9">
        <f t="shared" si="140"/>
        <v>12.559996299312001</v>
      </c>
      <c r="E93" s="9">
        <f t="shared" si="140"/>
        <v>23.632325767512</v>
      </c>
      <c r="F93" s="9">
        <f t="shared" si="140"/>
        <v>0.22712470703999998</v>
      </c>
      <c r="G93" s="9">
        <f t="shared" si="140"/>
        <v>0</v>
      </c>
      <c r="H93" s="9">
        <f t="shared" si="140"/>
        <v>0</v>
      </c>
      <c r="I93" s="9">
        <f t="shared" si="140"/>
        <v>13.309507832544</v>
      </c>
      <c r="J93" s="9">
        <f t="shared" si="140"/>
        <v>8.7670136917440011</v>
      </c>
      <c r="K93" s="9">
        <f t="shared" si="140"/>
        <v>25.608310718760002</v>
      </c>
      <c r="L93" s="9">
        <f t="shared" si="140"/>
        <v>39.735467496647999</v>
      </c>
      <c r="M93" s="9">
        <f t="shared" si="140"/>
        <v>32.274420870383999</v>
      </c>
      <c r="N93" s="9">
        <f t="shared" si="140"/>
        <v>0.18169976563199999</v>
      </c>
      <c r="O93" s="9">
        <f t="shared" si="140"/>
        <v>0</v>
      </c>
      <c r="P93" s="9">
        <f t="shared" si="140"/>
        <v>45.345447760535997</v>
      </c>
      <c r="Q93" s="9">
        <f t="shared" si="140"/>
        <v>0</v>
      </c>
      <c r="R93" s="9">
        <f t="shared" si="140"/>
        <v>33.796156407551997</v>
      </c>
      <c r="S93" s="9">
        <f t="shared" si="140"/>
        <v>0</v>
      </c>
      <c r="T93" s="9">
        <f t="shared" si="140"/>
        <v>4.5992753175600001</v>
      </c>
      <c r="U93" s="9">
        <f t="shared" si="140"/>
        <v>20.316305044727997</v>
      </c>
      <c r="V93" s="9">
        <f t="shared" si="140"/>
        <v>0</v>
      </c>
      <c r="W93" s="9">
        <f t="shared" si="140"/>
        <v>47.378213888543996</v>
      </c>
      <c r="X93" s="9">
        <f t="shared" si="140"/>
        <v>0</v>
      </c>
      <c r="Y93" s="9">
        <f t="shared" si="140"/>
        <v>0</v>
      </c>
      <c r="Z93" s="9">
        <f t="shared" si="140"/>
        <v>54.600779572415995</v>
      </c>
      <c r="AA93" s="9">
        <f t="shared" si="140"/>
        <v>42.608595040703996</v>
      </c>
      <c r="AB93" s="9">
        <f t="shared" si="140"/>
        <v>0</v>
      </c>
      <c r="AC93" s="9">
        <f t="shared" si="140"/>
        <v>38.872393609896001</v>
      </c>
      <c r="AD93" s="9">
        <f t="shared" si="140"/>
        <v>16.069073023080001</v>
      </c>
      <c r="AE93" s="9">
        <f t="shared" si="140"/>
        <v>31.070659923072</v>
      </c>
      <c r="AF93" s="9">
        <f t="shared" si="140"/>
        <v>17.125202910816</v>
      </c>
      <c r="AG93" s="270">
        <f t="shared" si="140"/>
        <v>0</v>
      </c>
      <c r="AH93" s="273">
        <f>SUM(C93:AG93)</f>
        <v>514.48288638700808</v>
      </c>
      <c r="AI93" s="273">
        <f t="shared" si="138"/>
        <v>1397.5210348878238</v>
      </c>
      <c r="AJ93" s="273">
        <f t="shared" si="135"/>
        <v>0</v>
      </c>
      <c r="AK93" s="273">
        <f t="shared" si="139"/>
        <v>54.600779572415995</v>
      </c>
      <c r="AL93" s="273">
        <f t="shared" si="137"/>
        <v>16.596222141516389</v>
      </c>
    </row>
    <row r="94" spans="1:40" ht="13.2" hidden="1">
      <c r="A94" s="332" t="s">
        <v>401</v>
      </c>
      <c r="B94" s="333" t="s">
        <v>18</v>
      </c>
      <c r="C94" s="428">
        <v>151</v>
      </c>
      <c r="D94" s="428">
        <v>20370</v>
      </c>
      <c r="E94" s="428">
        <v>14710</v>
      </c>
      <c r="F94" s="428">
        <v>0</v>
      </c>
      <c r="G94" s="428">
        <v>0</v>
      </c>
      <c r="H94" s="428">
        <v>12193</v>
      </c>
      <c r="I94" s="428">
        <v>13323</v>
      </c>
      <c r="J94" s="428">
        <v>11268</v>
      </c>
      <c r="K94" s="428">
        <v>1362</v>
      </c>
      <c r="L94" s="428">
        <v>10380</v>
      </c>
      <c r="M94" s="428">
        <v>10380</v>
      </c>
      <c r="N94" s="428">
        <v>13392</v>
      </c>
      <c r="O94" s="428">
        <v>32142</v>
      </c>
      <c r="P94" s="428">
        <v>11887</v>
      </c>
      <c r="Q94" s="428">
        <v>17568</v>
      </c>
      <c r="R94" s="428">
        <v>14626</v>
      </c>
      <c r="S94" s="428">
        <v>14876</v>
      </c>
      <c r="T94" s="428">
        <v>1642</v>
      </c>
      <c r="U94" s="428">
        <v>2171</v>
      </c>
      <c r="V94" s="428">
        <v>12.4</v>
      </c>
      <c r="W94" s="428">
        <v>1368</v>
      </c>
      <c r="X94" s="428">
        <v>1496</v>
      </c>
      <c r="Y94" s="428">
        <v>1174</v>
      </c>
      <c r="Z94" s="428">
        <v>14643</v>
      </c>
      <c r="AA94" s="428">
        <v>12734</v>
      </c>
      <c r="AB94" s="428">
        <v>32114</v>
      </c>
      <c r="AC94" s="428">
        <v>49887</v>
      </c>
      <c r="AD94" s="428">
        <v>48416</v>
      </c>
      <c r="AE94" s="428">
        <v>50957</v>
      </c>
      <c r="AF94" s="428">
        <v>2433377</v>
      </c>
      <c r="AG94" s="538">
        <v>2826518</v>
      </c>
      <c r="AH94" s="335">
        <f t="shared" ref="AH94" si="141">SUM(C94:AG94)</f>
        <v>5675137.4000000004</v>
      </c>
      <c r="AI94" s="273">
        <f t="shared" si="138"/>
        <v>6484150.6808128227</v>
      </c>
      <c r="AJ94" s="335">
        <f t="shared" si="135"/>
        <v>0</v>
      </c>
      <c r="AK94" s="335">
        <f t="shared" si="139"/>
        <v>2826518</v>
      </c>
      <c r="AL94" s="335">
        <f t="shared" si="137"/>
        <v>183068.94838709678</v>
      </c>
    </row>
    <row r="95" spans="1:40" ht="15.6">
      <c r="A95" s="267" t="s">
        <v>401</v>
      </c>
      <c r="B95" s="9" t="s">
        <v>3</v>
      </c>
      <c r="C95" s="10">
        <f>C94/264</f>
        <v>0.57196969696969702</v>
      </c>
      <c r="D95" s="10">
        <f t="shared" ref="D95:AG95" si="142">D94/264</f>
        <v>77.159090909090907</v>
      </c>
      <c r="E95" s="10">
        <f t="shared" si="142"/>
        <v>55.719696969696969</v>
      </c>
      <c r="F95" s="10">
        <f t="shared" si="142"/>
        <v>0</v>
      </c>
      <c r="G95" s="10">
        <f t="shared" si="142"/>
        <v>0</v>
      </c>
      <c r="H95" s="10">
        <f t="shared" si="142"/>
        <v>46.185606060606062</v>
      </c>
      <c r="I95" s="10">
        <f t="shared" si="142"/>
        <v>50.465909090909093</v>
      </c>
      <c r="J95" s="10">
        <f t="shared" si="142"/>
        <v>42.68181818181818</v>
      </c>
      <c r="K95" s="10">
        <f t="shared" si="142"/>
        <v>5.1590909090909092</v>
      </c>
      <c r="L95" s="10">
        <f t="shared" si="142"/>
        <v>39.31818181818182</v>
      </c>
      <c r="M95" s="10">
        <f t="shared" si="142"/>
        <v>39.31818181818182</v>
      </c>
      <c r="N95" s="10">
        <f t="shared" si="142"/>
        <v>50.727272727272727</v>
      </c>
      <c r="O95" s="10">
        <f t="shared" si="142"/>
        <v>121.75</v>
      </c>
      <c r="P95" s="10">
        <f t="shared" si="142"/>
        <v>45.026515151515149</v>
      </c>
      <c r="Q95" s="10">
        <f t="shared" si="142"/>
        <v>66.545454545454547</v>
      </c>
      <c r="R95" s="10">
        <f t="shared" si="142"/>
        <v>55.401515151515149</v>
      </c>
      <c r="S95" s="10">
        <f t="shared" si="142"/>
        <v>56.348484848484851</v>
      </c>
      <c r="T95" s="10">
        <f t="shared" si="142"/>
        <v>6.2196969696969697</v>
      </c>
      <c r="U95" s="10">
        <f t="shared" si="142"/>
        <v>8.2234848484848477</v>
      </c>
      <c r="V95" s="10">
        <f t="shared" si="142"/>
        <v>4.6969696969696974E-2</v>
      </c>
      <c r="W95" s="10">
        <f t="shared" si="142"/>
        <v>5.1818181818181817</v>
      </c>
      <c r="X95" s="10">
        <f t="shared" si="142"/>
        <v>5.666666666666667</v>
      </c>
      <c r="Y95" s="10">
        <f t="shared" si="142"/>
        <v>4.4469696969696972</v>
      </c>
      <c r="Z95" s="10">
        <f t="shared" si="142"/>
        <v>55.465909090909093</v>
      </c>
      <c r="AA95" s="10">
        <f t="shared" si="142"/>
        <v>48.234848484848484</v>
      </c>
      <c r="AB95" s="10">
        <f t="shared" si="142"/>
        <v>121.64393939393939</v>
      </c>
      <c r="AC95" s="10">
        <f t="shared" si="142"/>
        <v>188.96590909090909</v>
      </c>
      <c r="AD95" s="10">
        <f t="shared" si="142"/>
        <v>183.39393939393941</v>
      </c>
      <c r="AE95" s="10">
        <f t="shared" si="142"/>
        <v>193.01893939393941</v>
      </c>
      <c r="AF95" s="10">
        <f t="shared" si="142"/>
        <v>9217.3371212121219</v>
      </c>
      <c r="AG95" s="365">
        <f t="shared" si="142"/>
        <v>10706.507575757576</v>
      </c>
      <c r="AH95" s="273">
        <f>SUM(C95:AG95)</f>
        <v>21496.732575757575</v>
      </c>
      <c r="AI95" s="273">
        <f t="shared" si="138"/>
        <v>150051.58154237125</v>
      </c>
      <c r="AJ95" s="273">
        <f t="shared" si="135"/>
        <v>0</v>
      </c>
      <c r="AK95" s="273">
        <f t="shared" si="139"/>
        <v>10706.507575757576</v>
      </c>
      <c r="AL95" s="273">
        <f t="shared" si="137"/>
        <v>693.44298631476045</v>
      </c>
    </row>
    <row r="96" spans="1:40" ht="13.2" hidden="1">
      <c r="A96" s="332" t="s">
        <v>8</v>
      </c>
      <c r="B96" s="333" t="s">
        <v>19</v>
      </c>
      <c r="C96" s="338">
        <v>22</v>
      </c>
      <c r="D96" s="338">
        <v>24</v>
      </c>
      <c r="E96" s="338">
        <v>19</v>
      </c>
      <c r="F96" s="338">
        <v>24</v>
      </c>
      <c r="G96" s="338">
        <v>24</v>
      </c>
      <c r="H96" s="338">
        <v>24</v>
      </c>
      <c r="I96" s="338">
        <v>24</v>
      </c>
      <c r="J96" s="338">
        <v>24</v>
      </c>
      <c r="K96" s="338">
        <v>24</v>
      </c>
      <c r="L96" s="338">
        <v>24</v>
      </c>
      <c r="M96" s="338">
        <v>24</v>
      </c>
      <c r="N96" s="338">
        <v>24</v>
      </c>
      <c r="O96" s="338">
        <v>24</v>
      </c>
      <c r="P96" s="338">
        <v>24</v>
      </c>
      <c r="Q96" s="338">
        <v>24</v>
      </c>
      <c r="R96" s="338">
        <v>24</v>
      </c>
      <c r="S96" s="338">
        <v>24</v>
      </c>
      <c r="T96" s="338">
        <v>24</v>
      </c>
      <c r="U96" s="338">
        <v>24</v>
      </c>
      <c r="V96" s="338">
        <v>24</v>
      </c>
      <c r="W96" s="338">
        <v>24</v>
      </c>
      <c r="X96" s="338">
        <v>24</v>
      </c>
      <c r="Y96" s="338">
        <v>24</v>
      </c>
      <c r="Z96" s="338">
        <v>24</v>
      </c>
      <c r="AA96" s="338">
        <v>24</v>
      </c>
      <c r="AB96" s="338">
        <v>24</v>
      </c>
      <c r="AC96" s="338">
        <v>24</v>
      </c>
      <c r="AD96" s="338">
        <v>24</v>
      </c>
      <c r="AE96" s="338">
        <v>24</v>
      </c>
      <c r="AF96" s="338">
        <v>24</v>
      </c>
      <c r="AG96" s="539">
        <v>24</v>
      </c>
      <c r="AH96" s="337">
        <f t="shared" ref="AH96" si="143">SUM(C96:AG96)</f>
        <v>737</v>
      </c>
      <c r="AI96" s="273">
        <f t="shared" si="138"/>
        <v>2057</v>
      </c>
      <c r="AJ96" s="337">
        <f t="shared" si="135"/>
        <v>19</v>
      </c>
      <c r="AK96" s="337">
        <f t="shared" si="139"/>
        <v>24</v>
      </c>
      <c r="AL96" s="337">
        <f t="shared" si="137"/>
        <v>23.774193548387096</v>
      </c>
    </row>
    <row r="97" spans="1:38" ht="15.6">
      <c r="A97" s="267" t="s">
        <v>8</v>
      </c>
      <c r="B97" s="9" t="s">
        <v>3</v>
      </c>
      <c r="C97" s="10">
        <f t="shared" ref="C97:X97" si="144">C96*0.878*60</f>
        <v>1158.96</v>
      </c>
      <c r="D97" s="10">
        <f t="shared" si="144"/>
        <v>1264.32</v>
      </c>
      <c r="E97" s="10">
        <f t="shared" si="144"/>
        <v>1000.92</v>
      </c>
      <c r="F97" s="10">
        <f t="shared" si="144"/>
        <v>1264.32</v>
      </c>
      <c r="G97" s="10">
        <f t="shared" si="144"/>
        <v>1264.32</v>
      </c>
      <c r="H97" s="10">
        <f t="shared" si="144"/>
        <v>1264.32</v>
      </c>
      <c r="I97" s="10">
        <f t="shared" si="144"/>
        <v>1264.32</v>
      </c>
      <c r="J97" s="10">
        <f t="shared" si="144"/>
        <v>1264.32</v>
      </c>
      <c r="K97" s="10">
        <f t="shared" si="144"/>
        <v>1264.32</v>
      </c>
      <c r="L97" s="10">
        <f t="shared" si="144"/>
        <v>1264.32</v>
      </c>
      <c r="M97" s="10">
        <f t="shared" si="144"/>
        <v>1264.32</v>
      </c>
      <c r="N97" s="10">
        <f t="shared" si="144"/>
        <v>1264.32</v>
      </c>
      <c r="O97" s="10">
        <f t="shared" si="144"/>
        <v>1264.32</v>
      </c>
      <c r="P97" s="10">
        <f t="shared" si="144"/>
        <v>1264.32</v>
      </c>
      <c r="Q97" s="10">
        <f t="shared" si="144"/>
        <v>1264.32</v>
      </c>
      <c r="R97" s="10">
        <f t="shared" si="144"/>
        <v>1264.32</v>
      </c>
      <c r="S97" s="10">
        <f t="shared" si="144"/>
        <v>1264.32</v>
      </c>
      <c r="T97" s="10">
        <f t="shared" si="144"/>
        <v>1264.32</v>
      </c>
      <c r="U97" s="10">
        <f t="shared" si="144"/>
        <v>1264.32</v>
      </c>
      <c r="V97" s="10">
        <f t="shared" si="144"/>
        <v>1264.32</v>
      </c>
      <c r="W97" s="10">
        <f t="shared" si="144"/>
        <v>1264.32</v>
      </c>
      <c r="X97" s="10">
        <f t="shared" si="144"/>
        <v>1264.32</v>
      </c>
      <c r="Y97" s="10">
        <f>Y96*0.878*60</f>
        <v>1264.32</v>
      </c>
      <c r="Z97" s="10">
        <f t="shared" ref="Z97:AF97" si="145">Z96*0.878*60</f>
        <v>1264.32</v>
      </c>
      <c r="AA97" s="10">
        <f t="shared" si="145"/>
        <v>1264.32</v>
      </c>
      <c r="AB97" s="10">
        <f t="shared" si="145"/>
        <v>1264.32</v>
      </c>
      <c r="AC97" s="10">
        <f t="shared" si="145"/>
        <v>1264.32</v>
      </c>
      <c r="AD97" s="10">
        <f t="shared" si="145"/>
        <v>1264.32</v>
      </c>
      <c r="AE97" s="10">
        <f t="shared" si="145"/>
        <v>1264.32</v>
      </c>
      <c r="AF97" s="10">
        <f t="shared" si="145"/>
        <v>1264.32</v>
      </c>
      <c r="AG97" s="365">
        <f t="shared" ref="AG97" si="146">AG96*0.878*60</f>
        <v>1264.32</v>
      </c>
      <c r="AH97" s="336">
        <f>SUM(C97:AG97)</f>
        <v>38825.159999999996</v>
      </c>
      <c r="AI97" s="273">
        <f t="shared" si="138"/>
        <v>108362.75999999998</v>
      </c>
      <c r="AJ97" s="336">
        <f t="shared" si="135"/>
        <v>1000.92</v>
      </c>
      <c r="AK97" s="336">
        <f t="shared" si="139"/>
        <v>1264.32</v>
      </c>
      <c r="AL97" s="336">
        <f t="shared" si="137"/>
        <v>1252.4245161290321</v>
      </c>
    </row>
    <row r="98" spans="1:38" ht="13.2" hidden="1">
      <c r="A98" s="332" t="s">
        <v>300</v>
      </c>
      <c r="B98" s="333" t="s">
        <v>19</v>
      </c>
      <c r="C98" s="333">
        <v>0.5</v>
      </c>
      <c r="D98" s="333">
        <v>0.5</v>
      </c>
      <c r="E98" s="333">
        <v>0</v>
      </c>
      <c r="F98" s="333">
        <v>0.5</v>
      </c>
      <c r="G98" s="333">
        <v>0.5</v>
      </c>
      <c r="H98" s="333">
        <v>0.5</v>
      </c>
      <c r="I98" s="333">
        <v>0.5</v>
      </c>
      <c r="J98" s="333">
        <v>0.5</v>
      </c>
      <c r="K98" s="333">
        <v>0</v>
      </c>
      <c r="L98" s="333">
        <v>0</v>
      </c>
      <c r="M98" s="333">
        <v>0</v>
      </c>
      <c r="N98" s="333">
        <v>0.5</v>
      </c>
      <c r="O98" s="333">
        <v>0.5</v>
      </c>
      <c r="P98" s="333">
        <v>0.5</v>
      </c>
      <c r="Q98" s="333">
        <v>0</v>
      </c>
      <c r="R98" s="333">
        <v>0</v>
      </c>
      <c r="S98" s="333">
        <v>0</v>
      </c>
      <c r="T98" s="333">
        <v>0</v>
      </c>
      <c r="U98" s="333">
        <v>0.5</v>
      </c>
      <c r="V98" s="333">
        <v>1</v>
      </c>
      <c r="W98" s="333">
        <v>0</v>
      </c>
      <c r="X98" s="333">
        <v>0</v>
      </c>
      <c r="Y98" s="333">
        <v>0</v>
      </c>
      <c r="Z98" s="333">
        <v>0.5</v>
      </c>
      <c r="AA98" s="333">
        <v>0</v>
      </c>
      <c r="AB98" s="333">
        <v>0</v>
      </c>
      <c r="AC98" s="333">
        <v>0.5</v>
      </c>
      <c r="AD98" s="333">
        <v>0.5</v>
      </c>
      <c r="AE98" s="333">
        <v>0.5</v>
      </c>
      <c r="AF98" s="333">
        <v>0.5</v>
      </c>
      <c r="AG98" s="334">
        <v>0</v>
      </c>
      <c r="AH98" s="335">
        <f>SUM(C98:AG98)</f>
        <v>9</v>
      </c>
      <c r="AI98" s="273">
        <f t="shared" si="138"/>
        <v>68.59</v>
      </c>
      <c r="AJ98" s="335">
        <f t="shared" si="135"/>
        <v>0</v>
      </c>
      <c r="AK98" s="335">
        <f>MAX(C98:AG98)</f>
        <v>1</v>
      </c>
      <c r="AL98" s="335">
        <f t="shared" si="137"/>
        <v>0.29032258064516131</v>
      </c>
    </row>
    <row r="99" spans="1:38" ht="15.6">
      <c r="A99" s="267" t="s">
        <v>300</v>
      </c>
      <c r="B99" s="9" t="s">
        <v>3</v>
      </c>
      <c r="C99" s="9">
        <f t="shared" ref="C99:AF99" si="147">C98*24.9*60</f>
        <v>747</v>
      </c>
      <c r="D99" s="9">
        <f t="shared" si="147"/>
        <v>747</v>
      </c>
      <c r="E99" s="9">
        <f t="shared" si="147"/>
        <v>0</v>
      </c>
      <c r="F99" s="9">
        <f t="shared" si="147"/>
        <v>747</v>
      </c>
      <c r="G99" s="9">
        <f t="shared" si="147"/>
        <v>747</v>
      </c>
      <c r="H99" s="9">
        <f t="shared" si="147"/>
        <v>747</v>
      </c>
      <c r="I99" s="9">
        <f t="shared" si="147"/>
        <v>747</v>
      </c>
      <c r="J99" s="9">
        <f t="shared" si="147"/>
        <v>747</v>
      </c>
      <c r="K99" s="9">
        <f t="shared" si="147"/>
        <v>0</v>
      </c>
      <c r="L99" s="9">
        <f t="shared" si="147"/>
        <v>0</v>
      </c>
      <c r="M99" s="9">
        <f t="shared" si="147"/>
        <v>0</v>
      </c>
      <c r="N99" s="9">
        <f t="shared" si="147"/>
        <v>747</v>
      </c>
      <c r="O99" s="9">
        <f t="shared" si="147"/>
        <v>747</v>
      </c>
      <c r="P99" s="9">
        <f t="shared" si="147"/>
        <v>747</v>
      </c>
      <c r="Q99" s="9">
        <f t="shared" si="147"/>
        <v>0</v>
      </c>
      <c r="R99" s="9">
        <f t="shared" si="147"/>
        <v>0</v>
      </c>
      <c r="S99" s="9">
        <f t="shared" si="147"/>
        <v>0</v>
      </c>
      <c r="T99" s="9">
        <f t="shared" si="147"/>
        <v>0</v>
      </c>
      <c r="U99" s="9">
        <f t="shared" si="147"/>
        <v>747</v>
      </c>
      <c r="V99" s="9">
        <f t="shared" si="147"/>
        <v>1494</v>
      </c>
      <c r="W99" s="9">
        <f t="shared" si="147"/>
        <v>0</v>
      </c>
      <c r="X99" s="9">
        <f t="shared" si="147"/>
        <v>0</v>
      </c>
      <c r="Y99" s="9">
        <f t="shared" si="147"/>
        <v>0</v>
      </c>
      <c r="Z99" s="9">
        <f t="shared" si="147"/>
        <v>747</v>
      </c>
      <c r="AA99" s="9">
        <f t="shared" si="147"/>
        <v>0</v>
      </c>
      <c r="AB99" s="9">
        <f t="shared" si="147"/>
        <v>0</v>
      </c>
      <c r="AC99" s="9">
        <f t="shared" si="147"/>
        <v>747</v>
      </c>
      <c r="AD99" s="9">
        <f t="shared" si="147"/>
        <v>747</v>
      </c>
      <c r="AE99" s="9">
        <f t="shared" si="147"/>
        <v>747</v>
      </c>
      <c r="AF99" s="9">
        <f t="shared" si="147"/>
        <v>747</v>
      </c>
      <c r="AG99" s="270">
        <f t="shared" ref="AG99" si="148">AG98*24.9*60</f>
        <v>0</v>
      </c>
      <c r="AH99" s="273">
        <f>SUM(C99:AG99)</f>
        <v>13446</v>
      </c>
      <c r="AI99" s="273">
        <f>AH99+AI66</f>
        <v>102473.45999999999</v>
      </c>
      <c r="AJ99" s="273">
        <f t="shared" si="135"/>
        <v>0</v>
      </c>
      <c r="AK99" s="273">
        <f>MAX(C99:AG99)</f>
        <v>1494</v>
      </c>
      <c r="AL99" s="273">
        <f t="shared" si="137"/>
        <v>433.74193548387098</v>
      </c>
    </row>
    <row r="100" spans="1:38" ht="13.2">
      <c r="A100" s="267" t="s">
        <v>4</v>
      </c>
      <c r="B100" s="9" t="s">
        <v>5</v>
      </c>
      <c r="C100" s="10">
        <v>69</v>
      </c>
      <c r="D100" s="10">
        <v>69</v>
      </c>
      <c r="E100" s="10">
        <v>67</v>
      </c>
      <c r="F100" s="10">
        <v>71</v>
      </c>
      <c r="G100" s="10">
        <v>71</v>
      </c>
      <c r="H100" s="10">
        <v>72</v>
      </c>
      <c r="I100" s="10">
        <v>72</v>
      </c>
      <c r="J100" s="10">
        <v>72</v>
      </c>
      <c r="K100" s="10">
        <v>72</v>
      </c>
      <c r="L100" s="10">
        <v>72</v>
      </c>
      <c r="M100" s="10">
        <v>71</v>
      </c>
      <c r="N100" s="10">
        <v>71</v>
      </c>
      <c r="O100" s="10">
        <v>71</v>
      </c>
      <c r="P100" s="10">
        <v>68</v>
      </c>
      <c r="Q100" s="10">
        <v>69</v>
      </c>
      <c r="R100" s="10">
        <v>70</v>
      </c>
      <c r="S100" s="10">
        <v>74</v>
      </c>
      <c r="T100" s="10">
        <v>80</v>
      </c>
      <c r="U100" s="10">
        <v>82</v>
      </c>
      <c r="V100" s="10">
        <v>94</v>
      </c>
      <c r="W100" s="10">
        <v>94</v>
      </c>
      <c r="X100" s="10">
        <v>124</v>
      </c>
      <c r="Y100" s="10">
        <v>131</v>
      </c>
      <c r="Z100" s="10">
        <v>124</v>
      </c>
      <c r="AA100" s="10">
        <v>124</v>
      </c>
      <c r="AB100" s="10">
        <v>118</v>
      </c>
      <c r="AC100" s="10">
        <v>119</v>
      </c>
      <c r="AD100" s="10">
        <v>121</v>
      </c>
      <c r="AE100" s="10">
        <v>128</v>
      </c>
      <c r="AF100" s="10">
        <v>123</v>
      </c>
      <c r="AG100" s="365">
        <v>130</v>
      </c>
      <c r="AH100" s="273"/>
      <c r="AI100" s="273"/>
      <c r="AJ100" s="336">
        <f t="shared" si="135"/>
        <v>67</v>
      </c>
      <c r="AK100" s="336">
        <f>MAX(C100:AG100)</f>
        <v>131</v>
      </c>
      <c r="AL100" s="336">
        <f t="shared" si="137"/>
        <v>90.096774193548384</v>
      </c>
    </row>
    <row r="103" spans="1:38" ht="13.2">
      <c r="A103" s="3" t="s">
        <v>530</v>
      </c>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row>
    <row r="104" spans="1:38" ht="13.2">
      <c r="A104" s="190" t="s">
        <v>1</v>
      </c>
      <c r="B104" s="190" t="s">
        <v>2</v>
      </c>
      <c r="C104" s="190">
        <v>1</v>
      </c>
      <c r="D104" s="190">
        <v>2</v>
      </c>
      <c r="E104" s="190">
        <v>3</v>
      </c>
      <c r="F104" s="190">
        <v>4</v>
      </c>
      <c r="G104" s="190">
        <v>5</v>
      </c>
      <c r="H104" s="190">
        <v>6</v>
      </c>
      <c r="I104" s="190">
        <v>7</v>
      </c>
      <c r="J104" s="190">
        <v>8</v>
      </c>
      <c r="K104" s="190">
        <v>9</v>
      </c>
      <c r="L104" s="190">
        <v>10</v>
      </c>
      <c r="M104" s="190">
        <v>11</v>
      </c>
      <c r="N104" s="190">
        <v>12</v>
      </c>
      <c r="O104" s="190">
        <v>13</v>
      </c>
      <c r="P104" s="190">
        <v>14</v>
      </c>
      <c r="Q104" s="190">
        <v>15</v>
      </c>
      <c r="R104" s="190">
        <v>16</v>
      </c>
      <c r="S104" s="190">
        <v>17</v>
      </c>
      <c r="T104" s="190">
        <v>18</v>
      </c>
      <c r="U104" s="190">
        <v>19</v>
      </c>
      <c r="V104" s="190">
        <v>20</v>
      </c>
      <c r="W104" s="190">
        <v>21</v>
      </c>
      <c r="X104" s="190">
        <v>22</v>
      </c>
      <c r="Y104" s="190">
        <v>23</v>
      </c>
      <c r="Z104" s="190">
        <v>24</v>
      </c>
      <c r="AA104" s="190">
        <v>25</v>
      </c>
      <c r="AB104" s="190">
        <v>26</v>
      </c>
      <c r="AC104" s="190">
        <v>27</v>
      </c>
      <c r="AD104" s="190">
        <v>28</v>
      </c>
      <c r="AE104" s="190">
        <v>29</v>
      </c>
      <c r="AF104" s="190">
        <v>30</v>
      </c>
      <c r="AG104" s="269">
        <v>31</v>
      </c>
      <c r="AH104" s="271" t="s">
        <v>0</v>
      </c>
      <c r="AI104" s="272" t="s">
        <v>9</v>
      </c>
      <c r="AJ104" s="272" t="s">
        <v>10</v>
      </c>
      <c r="AK104" s="272" t="s">
        <v>11</v>
      </c>
      <c r="AL104" s="272" t="s">
        <v>12</v>
      </c>
    </row>
    <row r="105" spans="1:38" ht="15.6">
      <c r="A105" s="267" t="s">
        <v>306</v>
      </c>
      <c r="B105" s="9" t="s">
        <v>3</v>
      </c>
      <c r="C105" s="9">
        <v>0</v>
      </c>
      <c r="D105" s="9">
        <v>0</v>
      </c>
      <c r="E105" s="9">
        <v>0</v>
      </c>
      <c r="F105" s="9">
        <v>0</v>
      </c>
      <c r="G105" s="9">
        <v>0</v>
      </c>
      <c r="H105" s="9">
        <v>0</v>
      </c>
      <c r="I105" s="9">
        <v>0</v>
      </c>
      <c r="J105" s="9">
        <v>0</v>
      </c>
      <c r="K105" s="9">
        <v>0</v>
      </c>
      <c r="L105" s="9">
        <v>0</v>
      </c>
      <c r="M105" s="9">
        <v>0</v>
      </c>
      <c r="N105" s="9">
        <v>0</v>
      </c>
      <c r="O105" s="9">
        <v>0</v>
      </c>
      <c r="P105" s="9">
        <v>0</v>
      </c>
      <c r="Q105" s="9">
        <v>0</v>
      </c>
      <c r="R105" s="9">
        <v>0</v>
      </c>
      <c r="S105" s="9">
        <v>0</v>
      </c>
      <c r="T105" s="9">
        <v>0</v>
      </c>
      <c r="U105" s="9">
        <v>0</v>
      </c>
      <c r="V105" s="9">
        <v>0</v>
      </c>
      <c r="W105" s="9">
        <v>0</v>
      </c>
      <c r="X105" s="9">
        <v>0</v>
      </c>
      <c r="Y105" s="9">
        <v>0</v>
      </c>
      <c r="Z105" s="9">
        <v>0</v>
      </c>
      <c r="AA105" s="9">
        <v>0</v>
      </c>
      <c r="AB105" s="9">
        <v>0</v>
      </c>
      <c r="AC105" s="9">
        <v>0</v>
      </c>
      <c r="AD105" s="9">
        <v>0</v>
      </c>
      <c r="AE105" s="9">
        <v>0</v>
      </c>
      <c r="AF105" s="9">
        <v>0</v>
      </c>
      <c r="AG105" s="270">
        <v>0</v>
      </c>
      <c r="AH105" s="273">
        <f>SUM(C105:AG105)</f>
        <v>0</v>
      </c>
      <c r="AI105" s="273">
        <f>AH105</f>
        <v>0</v>
      </c>
      <c r="AJ105" s="273">
        <f>MIN(C105:AG105)</f>
        <v>0</v>
      </c>
      <c r="AK105" s="273">
        <f>MAX(C105:AG105)</f>
        <v>0</v>
      </c>
      <c r="AL105" s="273">
        <f>AVERAGE(C105:AG105)</f>
        <v>0</v>
      </c>
    </row>
    <row r="106" spans="1:38" ht="13.2">
      <c r="A106" s="267" t="s">
        <v>20</v>
      </c>
      <c r="B106" s="9" t="s">
        <v>6</v>
      </c>
      <c r="C106" s="9">
        <v>11.2026820419738</v>
      </c>
      <c r="D106" s="9">
        <v>9.0634223581091931</v>
      </c>
      <c r="E106" s="9">
        <v>1.7484582458939144</v>
      </c>
      <c r="F106" s="9">
        <v>6.0535417541562424</v>
      </c>
      <c r="G106" s="9">
        <v>63.550655899525196</v>
      </c>
      <c r="H106" s="9">
        <v>68.157344100535028</v>
      </c>
      <c r="I106" s="9">
        <v>0.70329428955889739</v>
      </c>
      <c r="J106" s="9">
        <v>9.0384222475942124</v>
      </c>
      <c r="K106" s="9">
        <v>28.351283462766247</v>
      </c>
      <c r="L106" s="9">
        <v>0.80500000006560413</v>
      </c>
      <c r="M106" s="9">
        <v>0</v>
      </c>
      <c r="N106" s="9">
        <v>0</v>
      </c>
      <c r="O106" s="9">
        <v>9.4000000018098717E-2</v>
      </c>
      <c r="P106" s="9">
        <v>0.10199999997837494</v>
      </c>
      <c r="Q106" s="9">
        <v>0.76579502058064008</v>
      </c>
      <c r="R106" s="9">
        <v>0.85318857922953839</v>
      </c>
      <c r="S106" s="9">
        <v>7.879016400078342</v>
      </c>
      <c r="T106" s="9">
        <v>2.6420027411796525</v>
      </c>
      <c r="U106" s="9">
        <v>6.1589972587977684</v>
      </c>
      <c r="V106" s="9">
        <v>3.2133524737953394</v>
      </c>
      <c r="W106" s="9">
        <v>14.151164266898661</v>
      </c>
      <c r="X106" s="9">
        <v>1.550911076585952</v>
      </c>
      <c r="Y106" s="9">
        <v>4.2021942565968766</v>
      </c>
      <c r="Z106" s="9">
        <v>4.597805743403347</v>
      </c>
      <c r="AA106" s="9">
        <v>0</v>
      </c>
      <c r="AB106" s="9">
        <v>0</v>
      </c>
      <c r="AC106" s="9">
        <v>0</v>
      </c>
      <c r="AD106" s="9">
        <v>0.46615940969679848</v>
      </c>
      <c r="AE106" s="9">
        <v>0.73684059029921301</v>
      </c>
      <c r="AF106" s="9">
        <v>0.18006582914410174</v>
      </c>
      <c r="AG106" s="270">
        <v>0.21693417085303679</v>
      </c>
      <c r="AH106" s="273">
        <f t="shared" ref="AH106:AH114" si="149">SUM(C106:AG106)</f>
        <v>246.48453221731404</v>
      </c>
      <c r="AI106" s="273">
        <f t="shared" ref="AI106:AI133" si="150">AH106</f>
        <v>246.48453221731404</v>
      </c>
      <c r="AJ106" s="273">
        <f t="shared" ref="AJ106" si="151">MIN(C106:AG106)</f>
        <v>0</v>
      </c>
      <c r="AK106" s="273">
        <f t="shared" ref="AK106" si="152">MAX(C106:AG106)</f>
        <v>68.157344100535028</v>
      </c>
      <c r="AL106" s="273">
        <f t="shared" ref="AL106" si="153">AVERAGE(C106:AG106)</f>
        <v>7.9511139424940014</v>
      </c>
    </row>
    <row r="107" spans="1:38" ht="15.6" hidden="1">
      <c r="A107" s="332" t="s">
        <v>304</v>
      </c>
      <c r="B107" s="333" t="s">
        <v>3</v>
      </c>
      <c r="C107" s="333">
        <f>SUM(C106/1000*4483)</f>
        <v>50.221623594168541</v>
      </c>
      <c r="D107" s="333">
        <f t="shared" ref="D107:AC107" si="154">SUM(D106/1000*4483)</f>
        <v>40.631322431403511</v>
      </c>
      <c r="E107" s="333">
        <v>0</v>
      </c>
      <c r="F107" s="333">
        <f t="shared" si="154"/>
        <v>27.138027683882434</v>
      </c>
      <c r="G107" s="333">
        <f t="shared" si="154"/>
        <v>284.89759039757149</v>
      </c>
      <c r="H107" s="333">
        <v>0</v>
      </c>
      <c r="I107" s="333">
        <v>0</v>
      </c>
      <c r="J107" s="333">
        <f t="shared" si="154"/>
        <v>40.519246935964851</v>
      </c>
      <c r="K107" s="333">
        <f t="shared" si="154"/>
        <v>127.09880376358109</v>
      </c>
      <c r="L107" s="334">
        <v>0</v>
      </c>
      <c r="M107" s="334">
        <v>0</v>
      </c>
      <c r="N107" s="334">
        <v>0</v>
      </c>
      <c r="O107" s="334">
        <v>0</v>
      </c>
      <c r="P107" s="334">
        <v>0</v>
      </c>
      <c r="Q107" s="334">
        <v>0</v>
      </c>
      <c r="R107" s="333">
        <f>SUM(R106/1000*4483)</f>
        <v>3.8248444006860205</v>
      </c>
      <c r="S107" s="333">
        <f t="shared" si="154"/>
        <v>35.321630521551214</v>
      </c>
      <c r="T107" s="333">
        <v>0</v>
      </c>
      <c r="U107" s="333">
        <f t="shared" si="154"/>
        <v>27.610784711190394</v>
      </c>
      <c r="V107" s="333">
        <f t="shared" si="154"/>
        <v>14.405459140024506</v>
      </c>
      <c r="W107" s="333">
        <v>0</v>
      </c>
      <c r="X107" s="333">
        <v>0</v>
      </c>
      <c r="Y107" s="333">
        <v>0</v>
      </c>
      <c r="Z107" s="333">
        <v>0</v>
      </c>
      <c r="AA107" s="333">
        <f t="shared" si="154"/>
        <v>0</v>
      </c>
      <c r="AB107" s="333">
        <f t="shared" si="154"/>
        <v>0</v>
      </c>
      <c r="AC107" s="333">
        <f t="shared" si="154"/>
        <v>0</v>
      </c>
      <c r="AD107" s="333">
        <v>0</v>
      </c>
      <c r="AE107" s="333">
        <v>0</v>
      </c>
      <c r="AF107" s="333">
        <v>0</v>
      </c>
      <c r="AG107" s="334">
        <f t="shared" ref="AG107" si="155">SUM(AG106/1000*4483)</f>
        <v>0.97251588793416388</v>
      </c>
      <c r="AH107" s="335">
        <f t="shared" si="149"/>
        <v>652.64184946795831</v>
      </c>
      <c r="AI107" s="273">
        <f t="shared" si="150"/>
        <v>652.64184946795831</v>
      </c>
      <c r="AJ107" s="335">
        <f>MIN(C107:AG107)</f>
        <v>0</v>
      </c>
      <c r="AK107" s="335">
        <f>MAX(C107:AG107)</f>
        <v>284.89759039757149</v>
      </c>
      <c r="AL107" s="335">
        <f>AVERAGE(C107:AG107)</f>
        <v>21.05296288606317</v>
      </c>
    </row>
    <row r="108" spans="1:38" ht="15.6" hidden="1">
      <c r="A108" s="332" t="s">
        <v>305</v>
      </c>
      <c r="B108" s="333" t="s">
        <v>3</v>
      </c>
      <c r="C108" s="333">
        <f>SUM(C106/1000*4139)</f>
        <v>46.367900971729554</v>
      </c>
      <c r="D108" s="333">
        <f t="shared" ref="D108:AE108" si="156">SUM(D106/1000*4139)</f>
        <v>37.513505140213951</v>
      </c>
      <c r="E108" s="333">
        <v>0</v>
      </c>
      <c r="F108" s="333">
        <f t="shared" si="156"/>
        <v>25.055609320452689</v>
      </c>
      <c r="G108" s="333">
        <f t="shared" si="156"/>
        <v>263.03616476813482</v>
      </c>
      <c r="H108" s="333">
        <v>0</v>
      </c>
      <c r="I108" s="333">
        <v>0</v>
      </c>
      <c r="J108" s="333">
        <f t="shared" si="156"/>
        <v>37.410029682792441</v>
      </c>
      <c r="K108" s="333">
        <f t="shared" si="156"/>
        <v>117.3459622523895</v>
      </c>
      <c r="L108" s="334">
        <v>0</v>
      </c>
      <c r="M108" s="334">
        <v>0</v>
      </c>
      <c r="N108" s="334">
        <v>0</v>
      </c>
      <c r="O108" s="334">
        <v>0</v>
      </c>
      <c r="P108" s="334">
        <v>0</v>
      </c>
      <c r="Q108" s="334">
        <v>0</v>
      </c>
      <c r="R108" s="333">
        <f>SUM(R106/1000*4139)</f>
        <v>3.5313475294310597</v>
      </c>
      <c r="S108" s="333">
        <f t="shared" si="156"/>
        <v>32.611248879924261</v>
      </c>
      <c r="T108" s="333">
        <v>0</v>
      </c>
      <c r="U108" s="333">
        <f t="shared" si="156"/>
        <v>25.492089654163962</v>
      </c>
      <c r="V108" s="333">
        <f t="shared" si="156"/>
        <v>13.30006588903891</v>
      </c>
      <c r="W108" s="333">
        <f t="shared" ref="W108:Z108" si="157">SUM(W107/1000*4483)</f>
        <v>0</v>
      </c>
      <c r="X108" s="333">
        <f t="shared" si="157"/>
        <v>0</v>
      </c>
      <c r="Y108" s="333">
        <f t="shared" si="157"/>
        <v>0</v>
      </c>
      <c r="Z108" s="333">
        <f t="shared" si="157"/>
        <v>0</v>
      </c>
      <c r="AA108" s="333">
        <f t="shared" si="156"/>
        <v>0</v>
      </c>
      <c r="AB108" s="333">
        <f t="shared" si="156"/>
        <v>0</v>
      </c>
      <c r="AC108" s="333">
        <f t="shared" si="156"/>
        <v>0</v>
      </c>
      <c r="AD108" s="333">
        <v>0</v>
      </c>
      <c r="AE108" s="333">
        <f t="shared" si="156"/>
        <v>3.0497832032484427</v>
      </c>
      <c r="AF108" s="333">
        <v>0</v>
      </c>
      <c r="AG108" s="334">
        <f t="shared" ref="AG108" si="158">SUM(AG106/1000*4139)</f>
        <v>0.89789053316071921</v>
      </c>
      <c r="AH108" s="335">
        <f t="shared" si="149"/>
        <v>605.61159782468042</v>
      </c>
      <c r="AI108" s="273">
        <f t="shared" si="150"/>
        <v>605.61159782468042</v>
      </c>
      <c r="AJ108" s="335">
        <f>MIN(C108:AG108)</f>
        <v>0</v>
      </c>
      <c r="AK108" s="335">
        <f>MAX(C108:AG108)</f>
        <v>263.03616476813482</v>
      </c>
      <c r="AL108" s="335">
        <f>AVERAGE(C108:AG108)</f>
        <v>19.535857994344529</v>
      </c>
    </row>
    <row r="109" spans="1:38" ht="15.6" hidden="1">
      <c r="A109" s="332" t="s">
        <v>303</v>
      </c>
      <c r="B109" s="333" t="s">
        <v>3</v>
      </c>
      <c r="C109" s="333">
        <f t="shared" ref="C109:AE109" si="159">SUM(C106/1000*2388)</f>
        <v>26.752004716233433</v>
      </c>
      <c r="D109" s="333">
        <f t="shared" si="159"/>
        <v>21.643452591164753</v>
      </c>
      <c r="E109" s="333">
        <v>0</v>
      </c>
      <c r="F109" s="333">
        <f t="shared" si="159"/>
        <v>14.455857708925107</v>
      </c>
      <c r="G109" s="333">
        <f t="shared" si="159"/>
        <v>151.75896628806618</v>
      </c>
      <c r="H109" s="333">
        <v>0</v>
      </c>
      <c r="I109" s="333">
        <v>0</v>
      </c>
      <c r="J109" s="333">
        <f t="shared" si="159"/>
        <v>21.583752327254977</v>
      </c>
      <c r="K109" s="333">
        <f t="shared" si="159"/>
        <v>67.702864909085804</v>
      </c>
      <c r="L109" s="334">
        <v>0</v>
      </c>
      <c r="M109" s="334">
        <v>0</v>
      </c>
      <c r="N109" s="334">
        <v>0</v>
      </c>
      <c r="O109" s="334">
        <v>0</v>
      </c>
      <c r="P109" s="334">
        <v>0</v>
      </c>
      <c r="Q109" s="334">
        <v>0</v>
      </c>
      <c r="R109" s="333">
        <f t="shared" si="159"/>
        <v>2.0374143272001377</v>
      </c>
      <c r="S109" s="333">
        <f>SUM(S106/1000*2388)</f>
        <v>18.815091163387084</v>
      </c>
      <c r="T109" s="333">
        <v>0</v>
      </c>
      <c r="U109" s="333">
        <f t="shared" si="159"/>
        <v>14.70768545400907</v>
      </c>
      <c r="V109" s="333">
        <f t="shared" si="159"/>
        <v>7.6734857074232705</v>
      </c>
      <c r="W109" s="333">
        <f t="shared" ref="W109:Z109" si="160">SUM(W108/1000*4483)</f>
        <v>0</v>
      </c>
      <c r="X109" s="333">
        <f t="shared" si="160"/>
        <v>0</v>
      </c>
      <c r="Y109" s="333">
        <f t="shared" si="160"/>
        <v>0</v>
      </c>
      <c r="Z109" s="333">
        <f t="shared" si="160"/>
        <v>0</v>
      </c>
      <c r="AA109" s="333">
        <f t="shared" si="159"/>
        <v>0</v>
      </c>
      <c r="AB109" s="333">
        <f t="shared" si="159"/>
        <v>0</v>
      </c>
      <c r="AC109" s="333">
        <f t="shared" si="159"/>
        <v>0</v>
      </c>
      <c r="AD109" s="333">
        <v>0</v>
      </c>
      <c r="AE109" s="333">
        <f t="shared" si="159"/>
        <v>1.7595753296345207</v>
      </c>
      <c r="AF109" s="333">
        <v>0</v>
      </c>
      <c r="AG109" s="334">
        <f t="shared" ref="AG109" si="161">SUM(AG106/1000*2388)</f>
        <v>0.51803879999705182</v>
      </c>
      <c r="AH109" s="335">
        <f t="shared" si="149"/>
        <v>349.40818932238136</v>
      </c>
      <c r="AI109" s="273">
        <f t="shared" si="150"/>
        <v>349.40818932238136</v>
      </c>
      <c r="AJ109" s="335">
        <f>MIN(C109:AG109)</f>
        <v>0</v>
      </c>
      <c r="AK109" s="335">
        <f>MAX(C109:AG109)</f>
        <v>151.75896628806618</v>
      </c>
      <c r="AL109" s="335">
        <f>AVERAGE(C109:AG109)</f>
        <v>11.271231913625206</v>
      </c>
    </row>
    <row r="110" spans="1:38" ht="15.6" hidden="1">
      <c r="A110" s="332" t="s">
        <v>307</v>
      </c>
      <c r="B110" s="333" t="s">
        <v>3</v>
      </c>
      <c r="C110" s="333">
        <f>SUM(C106/1000*1993)</f>
        <v>22.326945309653784</v>
      </c>
      <c r="D110" s="333">
        <f t="shared" ref="D110:AE110" si="162">SUM(D106/1000*1993)</f>
        <v>18.063400759711623</v>
      </c>
      <c r="E110" s="333">
        <v>0</v>
      </c>
      <c r="F110" s="333">
        <f t="shared" si="162"/>
        <v>12.064708716033392</v>
      </c>
      <c r="G110" s="333">
        <f t="shared" si="162"/>
        <v>126.65645720775373</v>
      </c>
      <c r="H110" s="333">
        <v>0</v>
      </c>
      <c r="I110" s="333">
        <v>0</v>
      </c>
      <c r="J110" s="333">
        <f t="shared" si="162"/>
        <v>18.013575539455264</v>
      </c>
      <c r="K110" s="333">
        <f t="shared" si="162"/>
        <v>56.504107941293128</v>
      </c>
      <c r="L110" s="334">
        <v>0</v>
      </c>
      <c r="M110" s="334">
        <v>0</v>
      </c>
      <c r="N110" s="334">
        <v>0</v>
      </c>
      <c r="O110" s="334">
        <v>0</v>
      </c>
      <c r="P110" s="334">
        <v>0</v>
      </c>
      <c r="Q110" s="334">
        <v>0</v>
      </c>
      <c r="R110" s="333">
        <f t="shared" si="162"/>
        <v>1.7004048384044701</v>
      </c>
      <c r="S110" s="333">
        <f t="shared" si="162"/>
        <v>15.702879685356137</v>
      </c>
      <c r="T110" s="333">
        <v>0</v>
      </c>
      <c r="U110" s="333">
        <f t="shared" si="162"/>
        <v>12.274881536783951</v>
      </c>
      <c r="V110" s="333">
        <f t="shared" si="162"/>
        <v>6.4042114802741112</v>
      </c>
      <c r="W110" s="333">
        <f t="shared" ref="W110:Z110" si="163">SUM(W109/1000*4483)</f>
        <v>0</v>
      </c>
      <c r="X110" s="333">
        <f t="shared" si="163"/>
        <v>0</v>
      </c>
      <c r="Y110" s="333">
        <f t="shared" si="163"/>
        <v>0</v>
      </c>
      <c r="Z110" s="333">
        <f t="shared" si="163"/>
        <v>0</v>
      </c>
      <c r="AA110" s="333">
        <f t="shared" si="162"/>
        <v>0</v>
      </c>
      <c r="AB110" s="333">
        <f t="shared" si="162"/>
        <v>0</v>
      </c>
      <c r="AC110" s="333">
        <f t="shared" si="162"/>
        <v>0</v>
      </c>
      <c r="AD110" s="333">
        <v>0</v>
      </c>
      <c r="AE110" s="333">
        <f t="shared" si="162"/>
        <v>1.4685232964663315</v>
      </c>
      <c r="AF110" s="333">
        <v>0</v>
      </c>
      <c r="AG110" s="334">
        <f t="shared" ref="AG110" si="164">SUM(AG106/1000*1993)</f>
        <v>0.4323498025101023</v>
      </c>
      <c r="AH110" s="335">
        <f t="shared" si="149"/>
        <v>291.61244611369602</v>
      </c>
      <c r="AI110" s="273">
        <f t="shared" si="150"/>
        <v>291.61244611369602</v>
      </c>
      <c r="AJ110" s="335">
        <f>MIN(C110:AG110)</f>
        <v>0</v>
      </c>
      <c r="AK110" s="335">
        <f>MAX(C110:AG110)</f>
        <v>126.65645720775373</v>
      </c>
      <c r="AL110" s="335">
        <f>AVERAGE(C110:AG110)</f>
        <v>9.4068531004418077</v>
      </c>
    </row>
    <row r="111" spans="1:38" ht="15.6" hidden="1">
      <c r="A111" s="332" t="s">
        <v>308</v>
      </c>
      <c r="B111" s="333" t="s">
        <v>3</v>
      </c>
      <c r="C111" s="334">
        <f t="shared" ref="C111:AG111" si="165">4.6</f>
        <v>4.5999999999999996</v>
      </c>
      <c r="D111" s="334">
        <f t="shared" si="165"/>
        <v>4.5999999999999996</v>
      </c>
      <c r="E111" s="334">
        <v>0</v>
      </c>
      <c r="F111" s="334">
        <f t="shared" si="165"/>
        <v>4.5999999999999996</v>
      </c>
      <c r="G111" s="334">
        <f t="shared" si="165"/>
        <v>4.5999999999999996</v>
      </c>
      <c r="H111" s="334">
        <v>0</v>
      </c>
      <c r="I111" s="334">
        <v>0</v>
      </c>
      <c r="J111" s="334">
        <f t="shared" si="165"/>
        <v>4.5999999999999996</v>
      </c>
      <c r="K111" s="334">
        <f t="shared" si="165"/>
        <v>4.5999999999999996</v>
      </c>
      <c r="L111" s="334">
        <v>0</v>
      </c>
      <c r="M111" s="334">
        <v>0</v>
      </c>
      <c r="N111" s="334">
        <v>0</v>
      </c>
      <c r="O111" s="334">
        <v>0</v>
      </c>
      <c r="P111" s="334">
        <v>0</v>
      </c>
      <c r="Q111" s="334">
        <v>0</v>
      </c>
      <c r="R111" s="334">
        <f t="shared" si="165"/>
        <v>4.5999999999999996</v>
      </c>
      <c r="S111" s="334">
        <f t="shared" si="165"/>
        <v>4.5999999999999996</v>
      </c>
      <c r="T111" s="334">
        <v>0</v>
      </c>
      <c r="U111" s="334">
        <f t="shared" si="165"/>
        <v>4.5999999999999996</v>
      </c>
      <c r="V111" s="334">
        <f t="shared" si="165"/>
        <v>4.5999999999999996</v>
      </c>
      <c r="W111" s="334">
        <v>0</v>
      </c>
      <c r="X111" s="334">
        <v>0</v>
      </c>
      <c r="Y111" s="334">
        <v>0</v>
      </c>
      <c r="Z111" s="334">
        <v>0</v>
      </c>
      <c r="AA111" s="334">
        <v>0</v>
      </c>
      <c r="AB111" s="334">
        <v>0</v>
      </c>
      <c r="AC111" s="334">
        <v>0</v>
      </c>
      <c r="AD111" s="334">
        <v>0</v>
      </c>
      <c r="AE111" s="334">
        <v>0</v>
      </c>
      <c r="AF111" s="334">
        <v>0</v>
      </c>
      <c r="AG111" s="334">
        <f t="shared" si="165"/>
        <v>4.5999999999999996</v>
      </c>
      <c r="AH111" s="335">
        <f t="shared" si="149"/>
        <v>50.600000000000009</v>
      </c>
      <c r="AI111" s="273">
        <f t="shared" si="150"/>
        <v>50.600000000000009</v>
      </c>
      <c r="AJ111" s="335">
        <f t="shared" ref="AJ111:AJ114" si="166">MIN(C111:AG111)</f>
        <v>0</v>
      </c>
      <c r="AK111" s="335">
        <f t="shared" ref="AK111:AK114" si="167">MAX(C111:AG111)</f>
        <v>4.5999999999999996</v>
      </c>
      <c r="AL111" s="335">
        <f t="shared" ref="AL111:AL114" si="168">AVERAGE(C111:AG111)</f>
        <v>1.6322580645161293</v>
      </c>
    </row>
    <row r="112" spans="1:38" ht="15.6" hidden="1">
      <c r="A112" s="332" t="s">
        <v>309</v>
      </c>
      <c r="B112" s="333" t="s">
        <v>3</v>
      </c>
      <c r="C112" s="334">
        <v>1</v>
      </c>
      <c r="D112" s="334">
        <v>1</v>
      </c>
      <c r="E112" s="334">
        <v>0</v>
      </c>
      <c r="F112" s="334">
        <v>1</v>
      </c>
      <c r="G112" s="334">
        <v>1</v>
      </c>
      <c r="H112" s="334">
        <v>0</v>
      </c>
      <c r="I112" s="334">
        <v>0</v>
      </c>
      <c r="J112" s="334">
        <v>1</v>
      </c>
      <c r="K112" s="334">
        <v>1</v>
      </c>
      <c r="L112" s="334">
        <v>0</v>
      </c>
      <c r="M112" s="334">
        <v>0</v>
      </c>
      <c r="N112" s="334">
        <v>0</v>
      </c>
      <c r="O112" s="334">
        <v>0</v>
      </c>
      <c r="P112" s="334">
        <v>0</v>
      </c>
      <c r="Q112" s="334">
        <v>0</v>
      </c>
      <c r="R112" s="334">
        <v>1</v>
      </c>
      <c r="S112" s="334">
        <v>1</v>
      </c>
      <c r="T112" s="334">
        <v>0</v>
      </c>
      <c r="U112" s="334">
        <v>1</v>
      </c>
      <c r="V112" s="334">
        <v>1</v>
      </c>
      <c r="W112" s="334">
        <v>0</v>
      </c>
      <c r="X112" s="334">
        <v>0</v>
      </c>
      <c r="Y112" s="334">
        <v>0</v>
      </c>
      <c r="Z112" s="334">
        <v>0</v>
      </c>
      <c r="AA112" s="334">
        <v>1</v>
      </c>
      <c r="AB112" s="334">
        <v>0</v>
      </c>
      <c r="AC112" s="334">
        <v>1</v>
      </c>
      <c r="AD112" s="334">
        <v>0</v>
      </c>
      <c r="AE112" s="334">
        <v>1</v>
      </c>
      <c r="AF112" s="334">
        <v>0</v>
      </c>
      <c r="AG112" s="334">
        <v>1</v>
      </c>
      <c r="AH112" s="335">
        <f t="shared" si="149"/>
        <v>14</v>
      </c>
      <c r="AI112" s="273">
        <f t="shared" si="150"/>
        <v>14</v>
      </c>
      <c r="AJ112" s="335">
        <f t="shared" si="166"/>
        <v>0</v>
      </c>
      <c r="AK112" s="335">
        <f t="shared" si="167"/>
        <v>1</v>
      </c>
      <c r="AL112" s="335">
        <f t="shared" si="168"/>
        <v>0.45161290322580644</v>
      </c>
    </row>
    <row r="113" spans="1:40" ht="15.6" hidden="1">
      <c r="A113" s="332" t="s">
        <v>310</v>
      </c>
      <c r="B113" s="333" t="s">
        <v>3</v>
      </c>
      <c r="C113" s="334">
        <v>6.1</v>
      </c>
      <c r="D113" s="334">
        <v>6.1</v>
      </c>
      <c r="E113" s="334">
        <v>0</v>
      </c>
      <c r="F113" s="334">
        <v>6.1</v>
      </c>
      <c r="G113" s="334">
        <v>6.1</v>
      </c>
      <c r="H113" s="334">
        <v>0</v>
      </c>
      <c r="I113" s="334">
        <v>0</v>
      </c>
      <c r="J113" s="334">
        <v>6.1</v>
      </c>
      <c r="K113" s="334">
        <v>6.1</v>
      </c>
      <c r="L113" s="334">
        <v>0</v>
      </c>
      <c r="M113" s="334">
        <v>0</v>
      </c>
      <c r="N113" s="334">
        <v>0</v>
      </c>
      <c r="O113" s="334">
        <v>0</v>
      </c>
      <c r="P113" s="334">
        <v>0</v>
      </c>
      <c r="Q113" s="334">
        <v>0</v>
      </c>
      <c r="R113" s="334">
        <v>6.1</v>
      </c>
      <c r="S113" s="334">
        <v>6.1</v>
      </c>
      <c r="T113" s="334">
        <v>0</v>
      </c>
      <c r="U113" s="334">
        <v>6.1</v>
      </c>
      <c r="V113" s="334">
        <v>6.1</v>
      </c>
      <c r="W113" s="334">
        <v>0</v>
      </c>
      <c r="X113" s="334">
        <v>0</v>
      </c>
      <c r="Y113" s="334">
        <v>0</v>
      </c>
      <c r="Z113" s="334">
        <v>0</v>
      </c>
      <c r="AA113" s="334">
        <v>6.1</v>
      </c>
      <c r="AB113" s="334">
        <v>0</v>
      </c>
      <c r="AC113" s="334">
        <v>6.1</v>
      </c>
      <c r="AD113" s="334">
        <v>0</v>
      </c>
      <c r="AE113" s="334">
        <v>6.1</v>
      </c>
      <c r="AF113" s="334">
        <v>0</v>
      </c>
      <c r="AG113" s="334">
        <v>6.1</v>
      </c>
      <c r="AH113" s="335">
        <f t="shared" si="149"/>
        <v>85.399999999999991</v>
      </c>
      <c r="AI113" s="273">
        <f t="shared" si="150"/>
        <v>85.399999999999991</v>
      </c>
      <c r="AJ113" s="335">
        <f t="shared" si="166"/>
        <v>0</v>
      </c>
      <c r="AK113" s="335">
        <f t="shared" si="167"/>
        <v>6.1</v>
      </c>
      <c r="AL113" s="335">
        <f t="shared" si="168"/>
        <v>2.754838709677419</v>
      </c>
    </row>
    <row r="114" spans="1:40" ht="15.6" hidden="1">
      <c r="A114" s="332" t="s">
        <v>311</v>
      </c>
      <c r="B114" s="333" t="s">
        <v>3</v>
      </c>
      <c r="C114" s="334">
        <f>4.6</f>
        <v>4.5999999999999996</v>
      </c>
      <c r="D114" s="334">
        <f t="shared" ref="D114:AG114" si="169">4.6</f>
        <v>4.5999999999999996</v>
      </c>
      <c r="E114" s="334">
        <v>0</v>
      </c>
      <c r="F114" s="334">
        <f t="shared" si="169"/>
        <v>4.5999999999999996</v>
      </c>
      <c r="G114" s="334">
        <f t="shared" si="169"/>
        <v>4.5999999999999996</v>
      </c>
      <c r="H114" s="334">
        <v>0</v>
      </c>
      <c r="I114" s="334">
        <v>0</v>
      </c>
      <c r="J114" s="334">
        <f t="shared" si="169"/>
        <v>4.5999999999999996</v>
      </c>
      <c r="K114" s="334">
        <f t="shared" si="169"/>
        <v>4.5999999999999996</v>
      </c>
      <c r="L114" s="334">
        <v>0</v>
      </c>
      <c r="M114" s="334">
        <v>0</v>
      </c>
      <c r="N114" s="334">
        <v>0</v>
      </c>
      <c r="O114" s="334">
        <v>0</v>
      </c>
      <c r="P114" s="334">
        <v>0</v>
      </c>
      <c r="Q114" s="334">
        <v>0</v>
      </c>
      <c r="R114" s="334">
        <f t="shared" si="169"/>
        <v>4.5999999999999996</v>
      </c>
      <c r="S114" s="334">
        <f t="shared" si="169"/>
        <v>4.5999999999999996</v>
      </c>
      <c r="T114" s="334">
        <v>0</v>
      </c>
      <c r="U114" s="334">
        <f t="shared" si="169"/>
        <v>4.5999999999999996</v>
      </c>
      <c r="V114" s="334">
        <f t="shared" si="169"/>
        <v>4.5999999999999996</v>
      </c>
      <c r="W114" s="334">
        <v>0</v>
      </c>
      <c r="X114" s="334">
        <v>0</v>
      </c>
      <c r="Y114" s="334">
        <v>0</v>
      </c>
      <c r="Z114" s="334">
        <v>0</v>
      </c>
      <c r="AA114" s="334">
        <f t="shared" si="169"/>
        <v>4.5999999999999996</v>
      </c>
      <c r="AB114" s="334">
        <v>0</v>
      </c>
      <c r="AC114" s="334">
        <f t="shared" si="169"/>
        <v>4.5999999999999996</v>
      </c>
      <c r="AD114" s="334">
        <v>0</v>
      </c>
      <c r="AE114" s="334">
        <f t="shared" si="169"/>
        <v>4.5999999999999996</v>
      </c>
      <c r="AF114" s="334">
        <v>0</v>
      </c>
      <c r="AG114" s="334">
        <f t="shared" si="169"/>
        <v>4.5999999999999996</v>
      </c>
      <c r="AH114" s="335">
        <f t="shared" si="149"/>
        <v>64.400000000000006</v>
      </c>
      <c r="AI114" s="273">
        <f t="shared" si="150"/>
        <v>64.400000000000006</v>
      </c>
      <c r="AJ114" s="335">
        <f t="shared" si="166"/>
        <v>0</v>
      </c>
      <c r="AK114" s="335">
        <f t="shared" si="167"/>
        <v>4.5999999999999996</v>
      </c>
      <c r="AL114" s="335">
        <f t="shared" si="168"/>
        <v>2.0774193548387099</v>
      </c>
    </row>
    <row r="115" spans="1:40" ht="15.6">
      <c r="A115" s="267" t="s">
        <v>403</v>
      </c>
      <c r="B115" s="9" t="s">
        <v>3</v>
      </c>
      <c r="C115" s="9">
        <f t="shared" ref="C115:AC115" si="170">C107+C111</f>
        <v>54.821623594168543</v>
      </c>
      <c r="D115" s="9">
        <f t="shared" si="170"/>
        <v>45.231322431403512</v>
      </c>
      <c r="E115" s="9">
        <f t="shared" si="170"/>
        <v>0</v>
      </c>
      <c r="F115" s="9">
        <f t="shared" si="170"/>
        <v>31.738027683882436</v>
      </c>
      <c r="G115" s="9">
        <f t="shared" si="170"/>
        <v>289.49759039757151</v>
      </c>
      <c r="H115" s="9">
        <f t="shared" si="170"/>
        <v>0</v>
      </c>
      <c r="I115" s="9">
        <f t="shared" si="170"/>
        <v>0</v>
      </c>
      <c r="J115" s="9">
        <f t="shared" si="170"/>
        <v>45.119246935964853</v>
      </c>
      <c r="K115" s="9">
        <f t="shared" si="170"/>
        <v>131.69880376358108</v>
      </c>
      <c r="L115" s="9">
        <f t="shared" si="170"/>
        <v>0</v>
      </c>
      <c r="M115" s="9">
        <f t="shared" si="170"/>
        <v>0</v>
      </c>
      <c r="N115" s="9">
        <f t="shared" si="170"/>
        <v>0</v>
      </c>
      <c r="O115" s="9">
        <f>O107+O111</f>
        <v>0</v>
      </c>
      <c r="P115" s="9">
        <f t="shared" si="170"/>
        <v>0</v>
      </c>
      <c r="Q115" s="9">
        <f t="shared" si="170"/>
        <v>0</v>
      </c>
      <c r="R115" s="9">
        <f t="shared" si="170"/>
        <v>8.4248444006860197</v>
      </c>
      <c r="S115" s="9">
        <f t="shared" si="170"/>
        <v>39.921630521551215</v>
      </c>
      <c r="T115" s="9">
        <f t="shared" si="170"/>
        <v>0</v>
      </c>
      <c r="U115" s="9">
        <f t="shared" si="170"/>
        <v>32.210784711190392</v>
      </c>
      <c r="V115" s="9">
        <f t="shared" si="170"/>
        <v>19.005459140024506</v>
      </c>
      <c r="W115" s="9">
        <f t="shared" si="170"/>
        <v>0</v>
      </c>
      <c r="X115" s="9">
        <f t="shared" si="170"/>
        <v>0</v>
      </c>
      <c r="Y115" s="9">
        <f t="shared" si="170"/>
        <v>0</v>
      </c>
      <c r="Z115" s="9">
        <f t="shared" si="170"/>
        <v>0</v>
      </c>
      <c r="AA115" s="9">
        <f t="shared" si="170"/>
        <v>0</v>
      </c>
      <c r="AB115" s="9">
        <f t="shared" si="170"/>
        <v>0</v>
      </c>
      <c r="AC115" s="9">
        <f t="shared" si="170"/>
        <v>0</v>
      </c>
      <c r="AD115" s="9">
        <f>AD107+AD111</f>
        <v>0</v>
      </c>
      <c r="AE115" s="9">
        <f t="shared" ref="AE115" si="171">AE107+AE111</f>
        <v>0</v>
      </c>
      <c r="AF115" s="9">
        <f>AF107+AF111</f>
        <v>0</v>
      </c>
      <c r="AG115" s="270">
        <f t="shared" ref="AG115:AG118" si="172">AG107+AG111</f>
        <v>5.5725158879341636</v>
      </c>
      <c r="AH115" s="273">
        <f>SUM(C115:AG115)</f>
        <v>703.24184946795822</v>
      </c>
      <c r="AI115" s="273">
        <f t="shared" si="150"/>
        <v>703.24184946795822</v>
      </c>
      <c r="AJ115" s="273">
        <f>MIN(C115:AG115)</f>
        <v>0</v>
      </c>
      <c r="AK115" s="273">
        <f>MAX(C115:AG115)</f>
        <v>289.49759039757151</v>
      </c>
      <c r="AL115" s="273">
        <f>AVERAGE(C115:AG115)</f>
        <v>22.685220950579296</v>
      </c>
    </row>
    <row r="116" spans="1:40" ht="15.6">
      <c r="A116" s="267" t="s">
        <v>404</v>
      </c>
      <c r="B116" s="9" t="s">
        <v>3</v>
      </c>
      <c r="C116" s="9">
        <f t="shared" ref="C116:AE116" si="173">C108+C112</f>
        <v>47.367900971729554</v>
      </c>
      <c r="D116" s="9">
        <f t="shared" si="173"/>
        <v>38.513505140213951</v>
      </c>
      <c r="E116" s="9">
        <f t="shared" si="173"/>
        <v>0</v>
      </c>
      <c r="F116" s="9">
        <f t="shared" si="173"/>
        <v>26.055609320452689</v>
      </c>
      <c r="G116" s="9">
        <f t="shared" si="173"/>
        <v>264.03616476813482</v>
      </c>
      <c r="H116" s="9">
        <f t="shared" si="173"/>
        <v>0</v>
      </c>
      <c r="I116" s="9">
        <f t="shared" si="173"/>
        <v>0</v>
      </c>
      <c r="J116" s="9">
        <f t="shared" si="173"/>
        <v>38.410029682792441</v>
      </c>
      <c r="K116" s="9">
        <f t="shared" si="173"/>
        <v>118.3459622523895</v>
      </c>
      <c r="L116" s="9">
        <f t="shared" si="173"/>
        <v>0</v>
      </c>
      <c r="M116" s="9">
        <f t="shared" si="173"/>
        <v>0</v>
      </c>
      <c r="N116" s="9">
        <f t="shared" si="173"/>
        <v>0</v>
      </c>
      <c r="O116" s="9">
        <f t="shared" si="173"/>
        <v>0</v>
      </c>
      <c r="P116" s="9">
        <f t="shared" si="173"/>
        <v>0</v>
      </c>
      <c r="Q116" s="9">
        <f t="shared" si="173"/>
        <v>0</v>
      </c>
      <c r="R116" s="9">
        <f t="shared" si="173"/>
        <v>4.5313475294310592</v>
      </c>
      <c r="S116" s="9">
        <f t="shared" si="173"/>
        <v>33.611248879924261</v>
      </c>
      <c r="T116" s="9">
        <f t="shared" si="173"/>
        <v>0</v>
      </c>
      <c r="U116" s="9">
        <f t="shared" si="173"/>
        <v>26.492089654163962</v>
      </c>
      <c r="V116" s="9">
        <f t="shared" si="173"/>
        <v>14.30006588903891</v>
      </c>
      <c r="W116" s="9">
        <f t="shared" si="173"/>
        <v>0</v>
      </c>
      <c r="X116" s="9">
        <f t="shared" si="173"/>
        <v>0</v>
      </c>
      <c r="Y116" s="9">
        <f t="shared" si="173"/>
        <v>0</v>
      </c>
      <c r="Z116" s="9">
        <f t="shared" si="173"/>
        <v>0</v>
      </c>
      <c r="AA116" s="9">
        <f t="shared" si="173"/>
        <v>1</v>
      </c>
      <c r="AB116" s="9">
        <f t="shared" si="173"/>
        <v>0</v>
      </c>
      <c r="AC116" s="9">
        <f t="shared" si="173"/>
        <v>1</v>
      </c>
      <c r="AD116" s="9">
        <f t="shared" si="173"/>
        <v>0</v>
      </c>
      <c r="AE116" s="9">
        <f t="shared" si="173"/>
        <v>4.0497832032484427</v>
      </c>
      <c r="AF116" s="9">
        <f>AF108+AF112</f>
        <v>0</v>
      </c>
      <c r="AG116" s="270">
        <f t="shared" si="172"/>
        <v>1.8978905331607192</v>
      </c>
      <c r="AH116" s="273">
        <f t="shared" ref="AH116:AH126" si="174">SUM(C116:AG116)</f>
        <v>619.61159782468042</v>
      </c>
      <c r="AI116" s="273">
        <f t="shared" si="150"/>
        <v>619.61159782468042</v>
      </c>
      <c r="AJ116" s="273">
        <f>MIN(C116:AG116)</f>
        <v>0</v>
      </c>
      <c r="AK116" s="273">
        <f>MAX(C116:AG116)</f>
        <v>264.03616476813482</v>
      </c>
      <c r="AL116" s="273">
        <f>AVERAGE(C116:AG116)</f>
        <v>19.987470897570336</v>
      </c>
    </row>
    <row r="117" spans="1:40" ht="15.6">
      <c r="A117" s="267" t="s">
        <v>405</v>
      </c>
      <c r="B117" s="9" t="s">
        <v>3</v>
      </c>
      <c r="C117" s="9">
        <f t="shared" ref="C117:AE117" si="175">C109+C113</f>
        <v>32.852004716233431</v>
      </c>
      <c r="D117" s="9">
        <f t="shared" si="175"/>
        <v>27.743452591164754</v>
      </c>
      <c r="E117" s="9">
        <f t="shared" si="175"/>
        <v>0</v>
      </c>
      <c r="F117" s="9">
        <f t="shared" si="175"/>
        <v>20.555857708925107</v>
      </c>
      <c r="G117" s="9">
        <f t="shared" si="175"/>
        <v>157.85896628806617</v>
      </c>
      <c r="H117" s="9">
        <f t="shared" si="175"/>
        <v>0</v>
      </c>
      <c r="I117" s="9">
        <f t="shared" si="175"/>
        <v>0</v>
      </c>
      <c r="J117" s="9">
        <f t="shared" si="175"/>
        <v>27.683752327254979</v>
      </c>
      <c r="K117" s="9">
        <f t="shared" si="175"/>
        <v>73.802864909085798</v>
      </c>
      <c r="L117" s="9">
        <f t="shared" si="175"/>
        <v>0</v>
      </c>
      <c r="M117" s="9">
        <f t="shared" si="175"/>
        <v>0</v>
      </c>
      <c r="N117" s="9">
        <f t="shared" si="175"/>
        <v>0</v>
      </c>
      <c r="O117" s="9">
        <f t="shared" si="175"/>
        <v>0</v>
      </c>
      <c r="P117" s="9">
        <f t="shared" si="175"/>
        <v>0</v>
      </c>
      <c r="Q117" s="9">
        <f t="shared" si="175"/>
        <v>0</v>
      </c>
      <c r="R117" s="9">
        <f t="shared" si="175"/>
        <v>8.1374143272001369</v>
      </c>
      <c r="S117" s="9">
        <f t="shared" si="175"/>
        <v>24.915091163387082</v>
      </c>
      <c r="T117" s="9">
        <f t="shared" si="175"/>
        <v>0</v>
      </c>
      <c r="U117" s="9">
        <f t="shared" si="175"/>
        <v>20.807685454009068</v>
      </c>
      <c r="V117" s="9">
        <f t="shared" si="175"/>
        <v>13.773485707423269</v>
      </c>
      <c r="W117" s="9">
        <f t="shared" si="175"/>
        <v>0</v>
      </c>
      <c r="X117" s="9">
        <f t="shared" si="175"/>
        <v>0</v>
      </c>
      <c r="Y117" s="9">
        <f t="shared" si="175"/>
        <v>0</v>
      </c>
      <c r="Z117" s="9">
        <f t="shared" si="175"/>
        <v>0</v>
      </c>
      <c r="AA117" s="9">
        <f t="shared" si="175"/>
        <v>6.1</v>
      </c>
      <c r="AB117" s="9">
        <f t="shared" si="175"/>
        <v>0</v>
      </c>
      <c r="AC117" s="9">
        <f t="shared" si="175"/>
        <v>6.1</v>
      </c>
      <c r="AD117" s="9">
        <f t="shared" si="175"/>
        <v>0</v>
      </c>
      <c r="AE117" s="9">
        <f t="shared" si="175"/>
        <v>7.8595753296345201</v>
      </c>
      <c r="AF117" s="9">
        <f>AF109+AF113</f>
        <v>0</v>
      </c>
      <c r="AG117" s="270">
        <f t="shared" si="172"/>
        <v>6.6180387999970511</v>
      </c>
      <c r="AH117" s="273">
        <f t="shared" si="174"/>
        <v>434.80818932238151</v>
      </c>
      <c r="AI117" s="273">
        <f t="shared" si="150"/>
        <v>434.80818932238151</v>
      </c>
      <c r="AJ117" s="273">
        <f>MIN(C117:AG117)</f>
        <v>0</v>
      </c>
      <c r="AK117" s="273">
        <f>MAX(C117:AG117)</f>
        <v>157.85896628806617</v>
      </c>
      <c r="AL117" s="273">
        <f>AVERAGE(C117:AG117)</f>
        <v>14.02607062330263</v>
      </c>
    </row>
    <row r="118" spans="1:40" ht="15.6">
      <c r="A118" s="267" t="s">
        <v>406</v>
      </c>
      <c r="B118" s="9" t="s">
        <v>3</v>
      </c>
      <c r="C118" s="9">
        <f t="shared" ref="C118:N118" si="176">C110+C114</f>
        <v>26.926945309653782</v>
      </c>
      <c r="D118" s="9">
        <f t="shared" si="176"/>
        <v>22.663400759711621</v>
      </c>
      <c r="E118" s="9">
        <f t="shared" si="176"/>
        <v>0</v>
      </c>
      <c r="F118" s="9">
        <f t="shared" si="176"/>
        <v>16.664708716033392</v>
      </c>
      <c r="G118" s="9">
        <f t="shared" si="176"/>
        <v>131.25645720775373</v>
      </c>
      <c r="H118" s="9">
        <f t="shared" si="176"/>
        <v>0</v>
      </c>
      <c r="I118" s="9">
        <f t="shared" si="176"/>
        <v>0</v>
      </c>
      <c r="J118" s="9">
        <f t="shared" si="176"/>
        <v>22.613575539455262</v>
      </c>
      <c r="K118" s="9">
        <f t="shared" si="176"/>
        <v>61.10410794129313</v>
      </c>
      <c r="L118" s="9">
        <f t="shared" si="176"/>
        <v>0</v>
      </c>
      <c r="M118" s="9">
        <f t="shared" si="176"/>
        <v>0</v>
      </c>
      <c r="N118" s="9">
        <f t="shared" si="176"/>
        <v>0</v>
      </c>
      <c r="O118" s="9">
        <f>O110+O114</f>
        <v>0</v>
      </c>
      <c r="P118" s="9">
        <f t="shared" ref="P118:AE118" si="177">P110+P114</f>
        <v>0</v>
      </c>
      <c r="Q118" s="9">
        <f t="shared" si="177"/>
        <v>0</v>
      </c>
      <c r="R118" s="9">
        <f t="shared" si="177"/>
        <v>6.3004048384044697</v>
      </c>
      <c r="S118" s="9">
        <f t="shared" si="177"/>
        <v>20.302879685356139</v>
      </c>
      <c r="T118" s="9">
        <f t="shared" si="177"/>
        <v>0</v>
      </c>
      <c r="U118" s="9">
        <f t="shared" si="177"/>
        <v>16.874881536783953</v>
      </c>
      <c r="V118" s="9">
        <f t="shared" si="177"/>
        <v>11.004211480274112</v>
      </c>
      <c r="W118" s="9">
        <f t="shared" si="177"/>
        <v>0</v>
      </c>
      <c r="X118" s="9">
        <f t="shared" si="177"/>
        <v>0</v>
      </c>
      <c r="Y118" s="9">
        <f t="shared" si="177"/>
        <v>0</v>
      </c>
      <c r="Z118" s="9">
        <f t="shared" si="177"/>
        <v>0</v>
      </c>
      <c r="AA118" s="9">
        <f t="shared" si="177"/>
        <v>4.5999999999999996</v>
      </c>
      <c r="AB118" s="9">
        <f t="shared" si="177"/>
        <v>0</v>
      </c>
      <c r="AC118" s="9">
        <f t="shared" si="177"/>
        <v>4.5999999999999996</v>
      </c>
      <c r="AD118" s="9">
        <f t="shared" si="177"/>
        <v>0</v>
      </c>
      <c r="AE118" s="9">
        <f t="shared" si="177"/>
        <v>6.0685232964663314</v>
      </c>
      <c r="AF118" s="9">
        <f>AF110+AF114</f>
        <v>0</v>
      </c>
      <c r="AG118" s="270">
        <f t="shared" si="172"/>
        <v>5.0323498025101019</v>
      </c>
      <c r="AH118" s="273">
        <f t="shared" si="174"/>
        <v>356.01244611369606</v>
      </c>
      <c r="AI118" s="273">
        <f t="shared" si="150"/>
        <v>356.01244611369606</v>
      </c>
      <c r="AJ118" s="273">
        <f>MIN(C118:AG118)</f>
        <v>0</v>
      </c>
      <c r="AK118" s="273">
        <f>MAX(C118:AG118)</f>
        <v>131.25645720775373</v>
      </c>
      <c r="AL118" s="273">
        <f>AVERAGE(C118:AG118)</f>
        <v>11.484272455280518</v>
      </c>
    </row>
    <row r="119" spans="1:40" ht="15.6">
      <c r="A119" s="267" t="s">
        <v>543</v>
      </c>
      <c r="B119" s="9" t="s">
        <v>3</v>
      </c>
      <c r="C119" s="9">
        <f>SUM(C115:C118)</f>
        <v>161.96847459178531</v>
      </c>
      <c r="D119" s="9">
        <f t="shared" ref="D119:AH119" si="178">SUM(D115:D118)</f>
        <v>134.15168092249382</v>
      </c>
      <c r="E119" s="9">
        <f t="shared" si="178"/>
        <v>0</v>
      </c>
      <c r="F119" s="9">
        <f t="shared" si="178"/>
        <v>95.014203429293616</v>
      </c>
      <c r="G119" s="9">
        <f t="shared" si="178"/>
        <v>842.64917866152632</v>
      </c>
      <c r="H119" s="9">
        <f t="shared" si="178"/>
        <v>0</v>
      </c>
      <c r="I119" s="9">
        <f t="shared" si="178"/>
        <v>0</v>
      </c>
      <c r="J119" s="9">
        <f t="shared" si="178"/>
        <v>133.82660448546753</v>
      </c>
      <c r="K119" s="9">
        <f t="shared" si="178"/>
        <v>384.9517388663495</v>
      </c>
      <c r="L119" s="9">
        <f t="shared" si="178"/>
        <v>0</v>
      </c>
      <c r="M119" s="9">
        <f t="shared" si="178"/>
        <v>0</v>
      </c>
      <c r="N119" s="9">
        <f t="shared" si="178"/>
        <v>0</v>
      </c>
      <c r="O119" s="9">
        <f t="shared" si="178"/>
        <v>0</v>
      </c>
      <c r="P119" s="9">
        <f t="shared" si="178"/>
        <v>0</v>
      </c>
      <c r="Q119" s="9">
        <f t="shared" si="178"/>
        <v>0</v>
      </c>
      <c r="R119" s="9">
        <f t="shared" si="178"/>
        <v>27.394011095721687</v>
      </c>
      <c r="S119" s="9">
        <f t="shared" si="178"/>
        <v>118.75085025021869</v>
      </c>
      <c r="T119" s="9">
        <f t="shared" si="178"/>
        <v>0</v>
      </c>
      <c r="U119" s="9">
        <f t="shared" si="178"/>
        <v>96.385441356147368</v>
      </c>
      <c r="V119" s="9">
        <f t="shared" si="178"/>
        <v>58.083222216760802</v>
      </c>
      <c r="W119" s="9">
        <f t="shared" si="178"/>
        <v>0</v>
      </c>
      <c r="X119" s="9">
        <f t="shared" si="178"/>
        <v>0</v>
      </c>
      <c r="Y119" s="9">
        <f t="shared" si="178"/>
        <v>0</v>
      </c>
      <c r="Z119" s="9">
        <f t="shared" si="178"/>
        <v>0</v>
      </c>
      <c r="AA119" s="9">
        <f t="shared" si="178"/>
        <v>11.7</v>
      </c>
      <c r="AB119" s="9">
        <f t="shared" si="178"/>
        <v>0</v>
      </c>
      <c r="AC119" s="9">
        <f t="shared" si="178"/>
        <v>11.7</v>
      </c>
      <c r="AD119" s="9">
        <f t="shared" si="178"/>
        <v>0</v>
      </c>
      <c r="AE119" s="9">
        <f t="shared" si="178"/>
        <v>17.977881829349293</v>
      </c>
      <c r="AF119" s="9">
        <f t="shared" si="178"/>
        <v>0</v>
      </c>
      <c r="AG119" s="270">
        <f t="shared" si="178"/>
        <v>19.120795023602035</v>
      </c>
      <c r="AH119" s="273">
        <f t="shared" si="178"/>
        <v>2113.6740827287163</v>
      </c>
      <c r="AI119" s="273">
        <f t="shared" si="150"/>
        <v>2113.6740827287163</v>
      </c>
      <c r="AJ119" s="273">
        <f>MIN(C119:AG119)</f>
        <v>0</v>
      </c>
      <c r="AK119" s="273">
        <f>MAX(C119:AG119)</f>
        <v>842.64917866152632</v>
      </c>
      <c r="AL119" s="273">
        <f>AVERAGE(C119:AG119)</f>
        <v>68.183034926732773</v>
      </c>
    </row>
    <row r="120" spans="1:40" ht="15.6" hidden="1">
      <c r="A120" s="332" t="s">
        <v>312</v>
      </c>
      <c r="B120" s="333" t="s">
        <v>3</v>
      </c>
      <c r="C120" s="333">
        <v>0</v>
      </c>
      <c r="D120" s="333">
        <v>0</v>
      </c>
      <c r="E120" s="333">
        <v>0</v>
      </c>
      <c r="F120" s="333">
        <v>0</v>
      </c>
      <c r="G120" s="333">
        <v>0</v>
      </c>
      <c r="H120" s="333">
        <v>0</v>
      </c>
      <c r="I120" s="333">
        <v>0</v>
      </c>
      <c r="J120" s="333">
        <v>0</v>
      </c>
      <c r="K120" s="333">
        <v>0</v>
      </c>
      <c r="L120" s="334">
        <v>0</v>
      </c>
      <c r="M120" s="334">
        <v>0</v>
      </c>
      <c r="N120" s="334">
        <v>0</v>
      </c>
      <c r="O120" s="334">
        <v>0</v>
      </c>
      <c r="P120" s="334">
        <v>0</v>
      </c>
      <c r="Q120" s="334">
        <v>0</v>
      </c>
      <c r="R120" s="333">
        <v>0</v>
      </c>
      <c r="S120" s="333">
        <v>0</v>
      </c>
      <c r="T120" s="333">
        <v>0</v>
      </c>
      <c r="U120" s="333">
        <v>0</v>
      </c>
      <c r="V120" s="333">
        <v>0</v>
      </c>
      <c r="W120" s="333">
        <v>0</v>
      </c>
      <c r="X120" s="333">
        <v>0</v>
      </c>
      <c r="Y120" s="333">
        <v>0</v>
      </c>
      <c r="Z120" s="333">
        <v>0</v>
      </c>
      <c r="AA120" s="333">
        <v>0</v>
      </c>
      <c r="AB120" s="333">
        <v>0</v>
      </c>
      <c r="AC120" s="333">
        <v>0</v>
      </c>
      <c r="AD120" s="333">
        <v>0</v>
      </c>
      <c r="AE120" s="333">
        <v>0</v>
      </c>
      <c r="AF120" s="333">
        <v>0</v>
      </c>
      <c r="AG120" s="334">
        <v>0</v>
      </c>
      <c r="AH120" s="335">
        <f t="shared" si="174"/>
        <v>0</v>
      </c>
      <c r="AI120" s="273">
        <f t="shared" si="150"/>
        <v>0</v>
      </c>
      <c r="AJ120" s="335">
        <f t="shared" ref="AJ120:AJ134" si="179">MIN(C120:AG120)</f>
        <v>0</v>
      </c>
      <c r="AK120" s="335">
        <f t="shared" ref="AK120:AK131" si="180">MAX(C120:AG120)</f>
        <v>0</v>
      </c>
      <c r="AL120" s="335">
        <f t="shared" ref="AL120:AL134" si="181">AVERAGE(C120:AG120)</f>
        <v>0</v>
      </c>
    </row>
    <row r="121" spans="1:40" ht="15.6" hidden="1">
      <c r="A121" s="332" t="s">
        <v>313</v>
      </c>
      <c r="B121" s="333" t="s">
        <v>3</v>
      </c>
      <c r="C121" s="333">
        <v>6.3</v>
      </c>
      <c r="D121" s="333">
        <v>8.26</v>
      </c>
      <c r="E121" s="333">
        <v>7.73</v>
      </c>
      <c r="F121" s="333">
        <v>3.45</v>
      </c>
      <c r="G121" s="333">
        <v>0</v>
      </c>
      <c r="H121" s="333">
        <v>9.2799999999999994</v>
      </c>
      <c r="I121" s="333">
        <v>8.6</v>
      </c>
      <c r="J121" s="333">
        <v>7.28</v>
      </c>
      <c r="K121" s="333">
        <v>8.43</v>
      </c>
      <c r="L121" s="334">
        <v>7.78</v>
      </c>
      <c r="M121" s="334">
        <v>8.0299999999999994</v>
      </c>
      <c r="N121" s="334">
        <v>4.82</v>
      </c>
      <c r="O121" s="334">
        <v>8.42</v>
      </c>
      <c r="P121" s="334">
        <v>9.59</v>
      </c>
      <c r="Q121" s="334">
        <v>8.44</v>
      </c>
      <c r="R121" s="333">
        <v>9.7200000000000006</v>
      </c>
      <c r="S121" s="333">
        <v>6.84</v>
      </c>
      <c r="T121" s="333">
        <v>0</v>
      </c>
      <c r="U121" s="333">
        <v>0</v>
      </c>
      <c r="V121" s="333">
        <v>0</v>
      </c>
      <c r="W121" s="333">
        <v>0</v>
      </c>
      <c r="X121" s="333">
        <v>0</v>
      </c>
      <c r="Y121" s="333">
        <v>0</v>
      </c>
      <c r="Z121" s="333">
        <v>0</v>
      </c>
      <c r="AA121" s="333">
        <v>0</v>
      </c>
      <c r="AB121" s="333">
        <v>0</v>
      </c>
      <c r="AC121" s="333">
        <v>0</v>
      </c>
      <c r="AD121" s="333">
        <v>0</v>
      </c>
      <c r="AE121" s="333">
        <v>0</v>
      </c>
      <c r="AF121" s="333">
        <v>0</v>
      </c>
      <c r="AG121" s="334">
        <v>0</v>
      </c>
      <c r="AH121" s="335">
        <f t="shared" si="174"/>
        <v>122.97000000000001</v>
      </c>
      <c r="AI121" s="273">
        <f t="shared" si="150"/>
        <v>122.97000000000001</v>
      </c>
      <c r="AJ121" s="335">
        <f t="shared" si="179"/>
        <v>0</v>
      </c>
      <c r="AK121" s="335">
        <f t="shared" si="180"/>
        <v>9.7200000000000006</v>
      </c>
      <c r="AL121" s="335">
        <f t="shared" si="181"/>
        <v>3.9667741935483876</v>
      </c>
    </row>
    <row r="122" spans="1:40" ht="15.6">
      <c r="A122" s="267" t="s">
        <v>256</v>
      </c>
      <c r="B122" s="9" t="s">
        <v>3</v>
      </c>
      <c r="C122" s="9">
        <v>6.3</v>
      </c>
      <c r="D122" s="9">
        <v>8.26</v>
      </c>
      <c r="E122" s="9">
        <v>7.73</v>
      </c>
      <c r="F122" s="9">
        <v>3.45</v>
      </c>
      <c r="G122" s="9">
        <v>0</v>
      </c>
      <c r="H122" s="9">
        <v>9.2799999999999994</v>
      </c>
      <c r="I122" s="9">
        <v>8.6</v>
      </c>
      <c r="J122" s="9">
        <v>7.28</v>
      </c>
      <c r="K122" s="9">
        <v>8.43</v>
      </c>
      <c r="L122" s="9">
        <v>7.78</v>
      </c>
      <c r="M122" s="9">
        <v>8.0299999999999994</v>
      </c>
      <c r="N122" s="9">
        <v>4.82</v>
      </c>
      <c r="O122" s="9">
        <v>8.42</v>
      </c>
      <c r="P122" s="9">
        <v>9.59</v>
      </c>
      <c r="Q122" s="9">
        <v>8.44</v>
      </c>
      <c r="R122" s="9">
        <v>9.7200000000000006</v>
      </c>
      <c r="S122" s="9">
        <v>6.84</v>
      </c>
      <c r="T122" s="9">
        <v>0</v>
      </c>
      <c r="U122" s="9">
        <v>0</v>
      </c>
      <c r="V122" s="9">
        <v>0</v>
      </c>
      <c r="W122" s="9">
        <v>0</v>
      </c>
      <c r="X122" s="9">
        <v>0</v>
      </c>
      <c r="Y122" s="9">
        <v>0</v>
      </c>
      <c r="Z122" s="9">
        <v>0</v>
      </c>
      <c r="AA122" s="9">
        <v>0</v>
      </c>
      <c r="AB122" s="9">
        <v>0</v>
      </c>
      <c r="AC122" s="9">
        <v>0</v>
      </c>
      <c r="AD122" s="9">
        <v>0</v>
      </c>
      <c r="AE122" s="9">
        <v>0</v>
      </c>
      <c r="AF122" s="9">
        <v>0</v>
      </c>
      <c r="AG122" s="9">
        <v>0</v>
      </c>
      <c r="AH122" s="273">
        <f t="shared" si="174"/>
        <v>122.97000000000001</v>
      </c>
      <c r="AI122" s="273">
        <f t="shared" si="150"/>
        <v>122.97000000000001</v>
      </c>
      <c r="AJ122" s="273">
        <f t="shared" si="179"/>
        <v>0</v>
      </c>
      <c r="AK122" s="273">
        <f t="shared" si="180"/>
        <v>9.7200000000000006</v>
      </c>
      <c r="AL122" s="273">
        <f t="shared" si="181"/>
        <v>3.9667741935483876</v>
      </c>
    </row>
    <row r="123" spans="1:40" ht="15.6">
      <c r="A123" s="267" t="s">
        <v>257</v>
      </c>
      <c r="B123" s="9" t="s">
        <v>3</v>
      </c>
      <c r="C123" s="9">
        <v>0</v>
      </c>
      <c r="D123" s="9">
        <v>0</v>
      </c>
      <c r="E123" s="9">
        <v>0</v>
      </c>
      <c r="F123" s="9">
        <v>0</v>
      </c>
      <c r="G123" s="9">
        <v>0</v>
      </c>
      <c r="H123" s="9">
        <v>0</v>
      </c>
      <c r="I123" s="9">
        <v>0</v>
      </c>
      <c r="J123" s="9">
        <v>0</v>
      </c>
      <c r="K123" s="9">
        <v>0</v>
      </c>
      <c r="L123" s="9">
        <v>0</v>
      </c>
      <c r="M123" s="9">
        <v>0</v>
      </c>
      <c r="N123" s="9">
        <v>0</v>
      </c>
      <c r="O123" s="9">
        <v>0</v>
      </c>
      <c r="P123" s="9">
        <v>0</v>
      </c>
      <c r="Q123" s="9">
        <v>0</v>
      </c>
      <c r="R123" s="9">
        <v>0</v>
      </c>
      <c r="S123" s="9">
        <v>0</v>
      </c>
      <c r="T123" s="9">
        <v>0</v>
      </c>
      <c r="U123" s="9">
        <v>0</v>
      </c>
      <c r="V123" s="9">
        <v>0</v>
      </c>
      <c r="W123" s="9">
        <v>0</v>
      </c>
      <c r="X123" s="9">
        <v>0</v>
      </c>
      <c r="Y123" s="9">
        <v>0</v>
      </c>
      <c r="Z123" s="9">
        <v>0</v>
      </c>
      <c r="AA123" s="9">
        <v>0</v>
      </c>
      <c r="AB123" s="9">
        <v>0</v>
      </c>
      <c r="AC123" s="9">
        <v>0</v>
      </c>
      <c r="AD123" s="9">
        <v>0</v>
      </c>
      <c r="AE123" s="9">
        <v>0</v>
      </c>
      <c r="AF123" s="9">
        <v>0</v>
      </c>
      <c r="AG123" s="9">
        <v>0</v>
      </c>
      <c r="AH123" s="273">
        <f t="shared" si="174"/>
        <v>0</v>
      </c>
      <c r="AI123" s="273">
        <f t="shared" si="150"/>
        <v>0</v>
      </c>
      <c r="AJ123" s="273">
        <f t="shared" si="179"/>
        <v>0</v>
      </c>
      <c r="AK123" s="273">
        <f t="shared" si="180"/>
        <v>0</v>
      </c>
      <c r="AL123" s="273">
        <f t="shared" si="181"/>
        <v>0</v>
      </c>
    </row>
    <row r="124" spans="1:40" ht="13.2" hidden="1">
      <c r="A124" s="332" t="s">
        <v>15</v>
      </c>
      <c r="B124" s="334" t="s">
        <v>18</v>
      </c>
      <c r="C124" s="10">
        <v>8209</v>
      </c>
      <c r="D124" s="9">
        <v>0</v>
      </c>
      <c r="E124" s="9">
        <v>2532</v>
      </c>
      <c r="F124" s="9">
        <v>0</v>
      </c>
      <c r="G124" s="9">
        <v>9693</v>
      </c>
      <c r="H124" s="9">
        <v>0</v>
      </c>
      <c r="I124" s="9">
        <v>4220</v>
      </c>
      <c r="J124" s="9">
        <v>8018</v>
      </c>
      <c r="K124" s="9">
        <v>887</v>
      </c>
      <c r="L124" s="9">
        <v>335</v>
      </c>
      <c r="M124" s="9">
        <v>877</v>
      </c>
      <c r="N124" s="9">
        <v>136</v>
      </c>
      <c r="O124" s="9">
        <v>884</v>
      </c>
      <c r="P124" s="9">
        <v>673</v>
      </c>
      <c r="Q124" s="9">
        <v>40</v>
      </c>
      <c r="R124" s="9">
        <v>430</v>
      </c>
      <c r="S124" s="9">
        <v>40</v>
      </c>
      <c r="T124" s="9">
        <v>430</v>
      </c>
      <c r="U124" s="9">
        <v>275</v>
      </c>
      <c r="V124" s="9">
        <v>1206</v>
      </c>
      <c r="W124" s="9">
        <v>1742</v>
      </c>
      <c r="X124" s="9">
        <v>0</v>
      </c>
      <c r="Y124" s="9">
        <v>1881</v>
      </c>
      <c r="Z124" s="9">
        <v>2314</v>
      </c>
      <c r="AA124" s="9">
        <v>1356</v>
      </c>
      <c r="AB124" s="9">
        <v>3477</v>
      </c>
      <c r="AC124" s="9">
        <v>2182</v>
      </c>
      <c r="AD124" s="9">
        <v>1453</v>
      </c>
      <c r="AE124" s="9">
        <v>2002</v>
      </c>
      <c r="AF124" s="9">
        <v>1548</v>
      </c>
      <c r="AG124" s="270">
        <v>0</v>
      </c>
      <c r="AH124" s="337">
        <f t="shared" si="174"/>
        <v>56840</v>
      </c>
      <c r="AI124" s="273">
        <f t="shared" si="150"/>
        <v>56840</v>
      </c>
      <c r="AJ124" s="337">
        <f t="shared" si="179"/>
        <v>0</v>
      </c>
      <c r="AK124" s="337">
        <f t="shared" si="180"/>
        <v>9693</v>
      </c>
      <c r="AL124" s="337">
        <f t="shared" si="181"/>
        <v>1833.5483870967741</v>
      </c>
      <c r="AN124" s="216"/>
    </row>
    <row r="125" spans="1:40" ht="13.2" hidden="1">
      <c r="A125" s="332" t="s">
        <v>14</v>
      </c>
      <c r="B125" s="334" t="s">
        <v>18</v>
      </c>
      <c r="C125" s="9">
        <v>0</v>
      </c>
      <c r="D125" s="9">
        <v>8440</v>
      </c>
      <c r="E125" s="9">
        <v>2575</v>
      </c>
      <c r="F125" s="9">
        <v>13082</v>
      </c>
      <c r="G125" s="9">
        <v>0</v>
      </c>
      <c r="H125" s="9">
        <v>7808</v>
      </c>
      <c r="I125" s="9">
        <v>7385</v>
      </c>
      <c r="J125" s="9">
        <v>2532</v>
      </c>
      <c r="K125" s="9">
        <v>523</v>
      </c>
      <c r="L125" s="9">
        <v>157</v>
      </c>
      <c r="M125" s="9">
        <v>1032</v>
      </c>
      <c r="N125" s="9">
        <v>539</v>
      </c>
      <c r="O125" s="9">
        <v>129</v>
      </c>
      <c r="P125" s="9">
        <v>143</v>
      </c>
      <c r="Q125" s="9">
        <v>1064</v>
      </c>
      <c r="R125" s="9">
        <v>1064</v>
      </c>
      <c r="S125" s="9">
        <v>0</v>
      </c>
      <c r="T125" s="9">
        <v>468</v>
      </c>
      <c r="U125" s="9">
        <v>0</v>
      </c>
      <c r="V125" s="9">
        <v>0</v>
      </c>
      <c r="W125" s="9">
        <v>2837</v>
      </c>
      <c r="X125" s="9">
        <v>0</v>
      </c>
      <c r="Y125" s="9">
        <v>5022</v>
      </c>
      <c r="Z125" s="9">
        <v>2759</v>
      </c>
      <c r="AA125" s="9">
        <v>1714</v>
      </c>
      <c r="AB125" s="9">
        <v>4098</v>
      </c>
      <c r="AC125" s="9">
        <v>2751</v>
      </c>
      <c r="AD125" s="9">
        <v>1870</v>
      </c>
      <c r="AE125" s="9">
        <v>1661</v>
      </c>
      <c r="AF125" s="9">
        <v>2040</v>
      </c>
      <c r="AG125" s="270">
        <v>0</v>
      </c>
      <c r="AH125" s="337">
        <f t="shared" si="174"/>
        <v>71693</v>
      </c>
      <c r="AI125" s="273">
        <f t="shared" si="150"/>
        <v>71693</v>
      </c>
      <c r="AJ125" s="337">
        <f t="shared" si="179"/>
        <v>0</v>
      </c>
      <c r="AK125" s="337">
        <f t="shared" si="180"/>
        <v>13082</v>
      </c>
      <c r="AL125" s="337">
        <f t="shared" si="181"/>
        <v>2312.6774193548385</v>
      </c>
      <c r="AN125" s="216"/>
    </row>
    <row r="126" spans="1:40" ht="15.6">
      <c r="A126" s="267" t="s">
        <v>16</v>
      </c>
      <c r="B126" s="270" t="s">
        <v>3</v>
      </c>
      <c r="C126" s="9">
        <f>CONVERT(C124,"gal","m3")*3</f>
        <v>93.223336004567997</v>
      </c>
      <c r="D126" s="9">
        <f t="shared" ref="D126:AG126" si="182">CONVERT(D124,"gal","m3")*3</f>
        <v>0</v>
      </c>
      <c r="E126" s="9">
        <f t="shared" si="182"/>
        <v>28.753987911263998</v>
      </c>
      <c r="F126" s="9">
        <f t="shared" si="182"/>
        <v>0</v>
      </c>
      <c r="G126" s="9">
        <f t="shared" si="182"/>
        <v>110.07598926693598</v>
      </c>
      <c r="H126" s="9">
        <f t="shared" si="182"/>
        <v>0</v>
      </c>
      <c r="I126" s="9">
        <f t="shared" si="182"/>
        <v>47.923313185440001</v>
      </c>
      <c r="J126" s="9">
        <f t="shared" si="182"/>
        <v>91.054295052335988</v>
      </c>
      <c r="K126" s="9">
        <f t="shared" si="182"/>
        <v>10.072980757224</v>
      </c>
      <c r="L126" s="9">
        <f t="shared" si="182"/>
        <v>3.80433884292</v>
      </c>
      <c r="M126" s="9">
        <f t="shared" si="182"/>
        <v>9.9594184037039994</v>
      </c>
      <c r="N126" s="9">
        <f t="shared" si="182"/>
        <v>1.5444480078720002</v>
      </c>
      <c r="O126" s="9">
        <f t="shared" si="182"/>
        <v>10.038912051167999</v>
      </c>
      <c r="P126" s="9">
        <f t="shared" si="182"/>
        <v>7.6427463918960008</v>
      </c>
      <c r="Q126" s="9">
        <f t="shared" si="182"/>
        <v>0.45424941407999997</v>
      </c>
      <c r="R126" s="9">
        <f t="shared" si="182"/>
        <v>4.8831812013599993</v>
      </c>
      <c r="S126" s="9">
        <f t="shared" si="182"/>
        <v>0.45424941407999997</v>
      </c>
      <c r="T126" s="9">
        <f t="shared" si="182"/>
        <v>4.8831812013599993</v>
      </c>
      <c r="U126" s="9">
        <f t="shared" si="182"/>
        <v>3.1229647217999998</v>
      </c>
      <c r="V126" s="9">
        <f t="shared" si="182"/>
        <v>13.695619834511998</v>
      </c>
      <c r="W126" s="9">
        <f t="shared" si="182"/>
        <v>19.782561983183999</v>
      </c>
      <c r="X126" s="9">
        <f t="shared" si="182"/>
        <v>0</v>
      </c>
      <c r="Y126" s="9">
        <f t="shared" si="182"/>
        <v>21.361078697111999</v>
      </c>
      <c r="Z126" s="9">
        <f t="shared" si="182"/>
        <v>26.278328604527999</v>
      </c>
      <c r="AA126" s="9">
        <f t="shared" si="182"/>
        <v>15.399055137311999</v>
      </c>
      <c r="AB126" s="9">
        <f t="shared" si="182"/>
        <v>39.485630318904001</v>
      </c>
      <c r="AC126" s="9">
        <f t="shared" si="182"/>
        <v>24.779305538064001</v>
      </c>
      <c r="AD126" s="9">
        <f t="shared" si="182"/>
        <v>16.500609966455997</v>
      </c>
      <c r="AE126" s="9">
        <f t="shared" si="182"/>
        <v>22.735183174704002</v>
      </c>
      <c r="AF126" s="9">
        <f t="shared" si="182"/>
        <v>17.579452324896</v>
      </c>
      <c r="AG126" s="270">
        <f t="shared" si="182"/>
        <v>0</v>
      </c>
      <c r="AH126" s="273">
        <f t="shared" si="174"/>
        <v>645.48841740767989</v>
      </c>
      <c r="AI126" s="273">
        <f t="shared" si="150"/>
        <v>645.48841740767989</v>
      </c>
      <c r="AJ126" s="273">
        <f t="shared" si="179"/>
        <v>0</v>
      </c>
      <c r="AK126" s="273">
        <f t="shared" si="180"/>
        <v>110.07598926693598</v>
      </c>
      <c r="AL126" s="273">
        <f t="shared" si="181"/>
        <v>20.822207013150965</v>
      </c>
    </row>
    <row r="127" spans="1:40" ht="15.6">
      <c r="A127" s="267" t="s">
        <v>17</v>
      </c>
      <c r="B127" s="270" t="s">
        <v>3</v>
      </c>
      <c r="C127" s="9">
        <f>CONVERT(C125,"gal","m3")*3</f>
        <v>0</v>
      </c>
      <c r="D127" s="9">
        <f t="shared" ref="D127:AG127" si="183">CONVERT(D125,"gal","m3")*3</f>
        <v>95.846626370880003</v>
      </c>
      <c r="E127" s="9">
        <f t="shared" si="183"/>
        <v>29.242306031399998</v>
      </c>
      <c r="F127" s="9">
        <f t="shared" si="183"/>
        <v>148.562270874864</v>
      </c>
      <c r="G127" s="9">
        <f t="shared" si="183"/>
        <v>0</v>
      </c>
      <c r="H127" s="9">
        <f t="shared" si="183"/>
        <v>88.669485628415998</v>
      </c>
      <c r="I127" s="9">
        <f t="shared" si="183"/>
        <v>83.865798074520001</v>
      </c>
      <c r="J127" s="9">
        <f t="shared" si="183"/>
        <v>28.753987911263998</v>
      </c>
      <c r="K127" s="9">
        <f t="shared" si="183"/>
        <v>5.9393110890959999</v>
      </c>
      <c r="L127" s="9">
        <f t="shared" si="183"/>
        <v>1.782928950264</v>
      </c>
      <c r="M127" s="9">
        <f t="shared" si="183"/>
        <v>11.719634883264</v>
      </c>
      <c r="N127" s="9">
        <f t="shared" si="183"/>
        <v>6.1210108547280004</v>
      </c>
      <c r="O127" s="9">
        <f t="shared" si="183"/>
        <v>1.464954360408</v>
      </c>
      <c r="P127" s="9">
        <f t="shared" si="183"/>
        <v>1.623941655336</v>
      </c>
      <c r="Q127" s="9">
        <f t="shared" si="183"/>
        <v>12.083034414527997</v>
      </c>
      <c r="R127" s="9">
        <f t="shared" si="183"/>
        <v>12.083034414527997</v>
      </c>
      <c r="S127" s="9">
        <f t="shared" si="183"/>
        <v>0</v>
      </c>
      <c r="T127" s="9">
        <f t="shared" si="183"/>
        <v>5.3147181447360001</v>
      </c>
      <c r="U127" s="9">
        <f t="shared" si="183"/>
        <v>0</v>
      </c>
      <c r="V127" s="9">
        <f t="shared" si="183"/>
        <v>0</v>
      </c>
      <c r="W127" s="9">
        <f t="shared" si="183"/>
        <v>32.217639693624001</v>
      </c>
      <c r="X127" s="9">
        <f t="shared" si="183"/>
        <v>0</v>
      </c>
      <c r="Y127" s="9">
        <f t="shared" si="183"/>
        <v>57.031013937744</v>
      </c>
      <c r="Z127" s="9">
        <f t="shared" si="183"/>
        <v>31.331853336168002</v>
      </c>
      <c r="AA127" s="9">
        <f t="shared" si="183"/>
        <v>19.464587393327996</v>
      </c>
      <c r="AB127" s="9">
        <f t="shared" si="183"/>
        <v>46.537852472495999</v>
      </c>
      <c r="AC127" s="9">
        <f t="shared" si="183"/>
        <v>31.241003453352</v>
      </c>
      <c r="AD127" s="9">
        <f t="shared" si="183"/>
        <v>21.23616010824</v>
      </c>
      <c r="AE127" s="9">
        <f t="shared" si="183"/>
        <v>18.862706919672</v>
      </c>
      <c r="AF127" s="9">
        <f t="shared" si="183"/>
        <v>23.166720118080001</v>
      </c>
      <c r="AG127" s="270">
        <f t="shared" si="183"/>
        <v>0</v>
      </c>
      <c r="AH127" s="273">
        <f>SUM(C127:AG127)</f>
        <v>814.1625810909361</v>
      </c>
      <c r="AI127" s="273">
        <f t="shared" si="150"/>
        <v>814.1625810909361</v>
      </c>
      <c r="AJ127" s="273">
        <f t="shared" si="179"/>
        <v>0</v>
      </c>
      <c r="AK127" s="273">
        <f t="shared" si="180"/>
        <v>148.562270874864</v>
      </c>
      <c r="AL127" s="273">
        <f t="shared" si="181"/>
        <v>26.263309067449551</v>
      </c>
    </row>
    <row r="128" spans="1:40" ht="13.2" hidden="1">
      <c r="A128" s="332" t="s">
        <v>401</v>
      </c>
      <c r="B128" s="333" t="s">
        <v>18</v>
      </c>
      <c r="C128" s="9">
        <v>13410289</v>
      </c>
      <c r="D128" s="9">
        <v>2433377</v>
      </c>
      <c r="E128" s="9">
        <v>2973663</v>
      </c>
      <c r="F128" s="9">
        <v>2826518</v>
      </c>
      <c r="G128" s="9">
        <v>2822573</v>
      </c>
      <c r="H128" s="9">
        <v>13214322</v>
      </c>
      <c r="I128" s="9">
        <v>2871337</v>
      </c>
      <c r="J128" s="9">
        <v>2971691</v>
      </c>
      <c r="K128" s="9">
        <v>2675777</v>
      </c>
      <c r="L128" s="9">
        <v>10548651</v>
      </c>
      <c r="M128" s="9">
        <v>9737470</v>
      </c>
      <c r="N128" s="9">
        <v>2248088</v>
      </c>
      <c r="O128" s="9">
        <v>2115533</v>
      </c>
      <c r="P128" s="9">
        <v>2264113</v>
      </c>
      <c r="Q128" s="9">
        <v>2229771</v>
      </c>
      <c r="R128" s="9">
        <v>2367870</v>
      </c>
      <c r="S128" s="9">
        <v>2367870</v>
      </c>
      <c r="T128" s="9">
        <v>2455975</v>
      </c>
      <c r="U128" s="9">
        <v>2455975</v>
      </c>
      <c r="V128" s="9">
        <v>2733526</v>
      </c>
      <c r="W128" s="9">
        <v>3941706</v>
      </c>
      <c r="X128" s="9">
        <v>1279699</v>
      </c>
      <c r="Y128" s="9">
        <v>1279699</v>
      </c>
      <c r="Z128" s="9">
        <v>154635</v>
      </c>
      <c r="AA128" s="9">
        <v>261879</v>
      </c>
      <c r="AB128" s="9">
        <v>291308</v>
      </c>
      <c r="AC128" s="9">
        <v>276510</v>
      </c>
      <c r="AD128" s="9">
        <v>289525</v>
      </c>
      <c r="AE128" s="9">
        <v>2699676</v>
      </c>
      <c r="AF128" s="9">
        <v>13213184</v>
      </c>
      <c r="AG128" s="270">
        <v>3007478</v>
      </c>
      <c r="AH128" s="335">
        <f t="shared" ref="AH128" si="184">SUM(C128:AG128)</f>
        <v>114419688</v>
      </c>
      <c r="AI128" s="273">
        <f t="shared" si="150"/>
        <v>114419688</v>
      </c>
      <c r="AJ128" s="335">
        <f t="shared" si="179"/>
        <v>154635</v>
      </c>
      <c r="AK128" s="335">
        <f t="shared" si="180"/>
        <v>13410289</v>
      </c>
      <c r="AL128" s="335">
        <f t="shared" si="181"/>
        <v>3690957.6774193547</v>
      </c>
    </row>
    <row r="129" spans="1:38" ht="15.6">
      <c r="A129" s="267" t="s">
        <v>401</v>
      </c>
      <c r="B129" s="9" t="s">
        <v>3</v>
      </c>
      <c r="C129" s="10">
        <f>C128/264</f>
        <v>50796.54924242424</v>
      </c>
      <c r="D129" s="10">
        <f t="shared" ref="D129:AG129" si="185">D128/264</f>
        <v>9217.3371212121219</v>
      </c>
      <c r="E129" s="10">
        <f t="shared" si="185"/>
        <v>11263.875</v>
      </c>
      <c r="F129" s="10">
        <f t="shared" si="185"/>
        <v>10706.507575757576</v>
      </c>
      <c r="G129" s="10">
        <f t="shared" si="185"/>
        <v>10691.564393939394</v>
      </c>
      <c r="H129" s="10">
        <f t="shared" si="185"/>
        <v>50054.25</v>
      </c>
      <c r="I129" s="10">
        <f t="shared" si="185"/>
        <v>10876.276515151516</v>
      </c>
      <c r="J129" s="10">
        <f t="shared" si="185"/>
        <v>11256.405303030304</v>
      </c>
      <c r="K129" s="10">
        <f t="shared" si="185"/>
        <v>10135.51893939394</v>
      </c>
      <c r="L129" s="10">
        <f t="shared" si="185"/>
        <v>39957.01136363636</v>
      </c>
      <c r="M129" s="10">
        <f t="shared" si="185"/>
        <v>36884.356060606064</v>
      </c>
      <c r="N129" s="10">
        <f t="shared" si="185"/>
        <v>8515.484848484848</v>
      </c>
      <c r="O129" s="10">
        <f t="shared" si="185"/>
        <v>8013.382575757576</v>
      </c>
      <c r="P129" s="10">
        <f t="shared" si="185"/>
        <v>8576.185606060606</v>
      </c>
      <c r="Q129" s="10">
        <f t="shared" si="185"/>
        <v>8446.1022727272721</v>
      </c>
      <c r="R129" s="10">
        <f t="shared" si="185"/>
        <v>8969.204545454546</v>
      </c>
      <c r="S129" s="10">
        <f t="shared" si="185"/>
        <v>8969.204545454546</v>
      </c>
      <c r="T129" s="10">
        <f t="shared" si="185"/>
        <v>9302.935606060606</v>
      </c>
      <c r="U129" s="10">
        <f t="shared" si="185"/>
        <v>9302.935606060606</v>
      </c>
      <c r="V129" s="10">
        <f t="shared" si="185"/>
        <v>10354.265151515152</v>
      </c>
      <c r="W129" s="10">
        <f t="shared" si="185"/>
        <v>14930.704545454546</v>
      </c>
      <c r="X129" s="10">
        <f t="shared" si="185"/>
        <v>4847.344696969697</v>
      </c>
      <c r="Y129" s="10">
        <f t="shared" si="185"/>
        <v>4847.344696969697</v>
      </c>
      <c r="Z129" s="10">
        <f t="shared" si="185"/>
        <v>585.73863636363637</v>
      </c>
      <c r="AA129" s="10">
        <f t="shared" si="185"/>
        <v>991.96590909090912</v>
      </c>
      <c r="AB129" s="10">
        <f t="shared" si="185"/>
        <v>1103.439393939394</v>
      </c>
      <c r="AC129" s="10">
        <f t="shared" si="185"/>
        <v>1047.3863636363637</v>
      </c>
      <c r="AD129" s="10">
        <f t="shared" si="185"/>
        <v>1096.685606060606</v>
      </c>
      <c r="AE129" s="10">
        <f t="shared" si="185"/>
        <v>10226.045454545454</v>
      </c>
      <c r="AF129" s="10">
        <f t="shared" si="185"/>
        <v>50049.939393939392</v>
      </c>
      <c r="AG129" s="365">
        <f t="shared" si="185"/>
        <v>11391.962121212122</v>
      </c>
      <c r="AH129" s="273">
        <f>SUM(C129:AG129)</f>
        <v>433407.90909090906</v>
      </c>
      <c r="AI129" s="273">
        <f t="shared" si="150"/>
        <v>433407.90909090906</v>
      </c>
      <c r="AJ129" s="273">
        <f t="shared" si="179"/>
        <v>585.73863636363637</v>
      </c>
      <c r="AK129" s="273">
        <f t="shared" si="180"/>
        <v>50796.54924242424</v>
      </c>
      <c r="AL129" s="273">
        <f t="shared" si="181"/>
        <v>13980.90029325513</v>
      </c>
    </row>
    <row r="130" spans="1:38" ht="13.2" hidden="1">
      <c r="A130" s="332" t="s">
        <v>8</v>
      </c>
      <c r="B130" s="333" t="s">
        <v>19</v>
      </c>
      <c r="C130" s="819">
        <v>24</v>
      </c>
      <c r="D130" s="819">
        <v>23.75</v>
      </c>
      <c r="E130" s="819">
        <v>24</v>
      </c>
      <c r="F130" s="819">
        <v>24</v>
      </c>
      <c r="G130" s="819">
        <v>24</v>
      </c>
      <c r="H130" s="819">
        <v>24</v>
      </c>
      <c r="I130" s="819">
        <v>24</v>
      </c>
      <c r="J130" s="819">
        <v>24</v>
      </c>
      <c r="K130" s="819">
        <v>24</v>
      </c>
      <c r="L130" s="819">
        <v>24</v>
      </c>
      <c r="M130" s="819">
        <v>24</v>
      </c>
      <c r="N130" s="819">
        <v>24</v>
      </c>
      <c r="O130" s="819">
        <v>24</v>
      </c>
      <c r="P130" s="819">
        <v>24</v>
      </c>
      <c r="Q130" s="819">
        <v>24</v>
      </c>
      <c r="R130" s="819">
        <v>24</v>
      </c>
      <c r="S130" s="819">
        <v>24</v>
      </c>
      <c r="T130" s="819">
        <v>24</v>
      </c>
      <c r="U130" s="819">
        <v>24</v>
      </c>
      <c r="V130" s="819">
        <v>24</v>
      </c>
      <c r="W130" s="819">
        <v>24</v>
      </c>
      <c r="X130" s="819">
        <v>24</v>
      </c>
      <c r="Y130" s="819">
        <v>24</v>
      </c>
      <c r="Z130" s="819">
        <v>24</v>
      </c>
      <c r="AA130" s="819">
        <v>24</v>
      </c>
      <c r="AB130" s="819">
        <v>24</v>
      </c>
      <c r="AC130" s="819">
        <v>24</v>
      </c>
      <c r="AD130" s="819">
        <v>24</v>
      </c>
      <c r="AE130" s="819">
        <v>24</v>
      </c>
      <c r="AF130" s="819">
        <v>24</v>
      </c>
      <c r="AG130" s="819">
        <v>24</v>
      </c>
      <c r="AH130" s="337">
        <f t="shared" ref="AH130" si="186">SUM(C130:AG130)</f>
        <v>743.75</v>
      </c>
      <c r="AI130" s="273">
        <f t="shared" si="150"/>
        <v>743.75</v>
      </c>
      <c r="AJ130" s="337">
        <f t="shared" si="179"/>
        <v>23.75</v>
      </c>
      <c r="AK130" s="337">
        <f t="shared" si="180"/>
        <v>24</v>
      </c>
      <c r="AL130" s="337">
        <f t="shared" si="181"/>
        <v>23.991935483870968</v>
      </c>
    </row>
    <row r="131" spans="1:38" ht="15.6">
      <c r="A131" s="267" t="s">
        <v>8</v>
      </c>
      <c r="B131" s="9" t="s">
        <v>3</v>
      </c>
      <c r="C131" s="10">
        <f t="shared" ref="C131:X131" si="187">C130*0.878*60</f>
        <v>1264.32</v>
      </c>
      <c r="D131" s="10">
        <f t="shared" si="187"/>
        <v>1251.1499999999999</v>
      </c>
      <c r="E131" s="10">
        <f t="shared" si="187"/>
        <v>1264.32</v>
      </c>
      <c r="F131" s="10">
        <f t="shared" si="187"/>
        <v>1264.32</v>
      </c>
      <c r="G131" s="10">
        <f t="shared" si="187"/>
        <v>1264.32</v>
      </c>
      <c r="H131" s="10">
        <f t="shared" si="187"/>
        <v>1264.32</v>
      </c>
      <c r="I131" s="10">
        <f t="shared" si="187"/>
        <v>1264.32</v>
      </c>
      <c r="J131" s="10">
        <f t="shared" si="187"/>
        <v>1264.32</v>
      </c>
      <c r="K131" s="10">
        <f t="shared" si="187"/>
        <v>1264.32</v>
      </c>
      <c r="L131" s="10">
        <f t="shared" si="187"/>
        <v>1264.32</v>
      </c>
      <c r="M131" s="10">
        <f t="shared" si="187"/>
        <v>1264.32</v>
      </c>
      <c r="N131" s="10">
        <f t="shared" si="187"/>
        <v>1264.32</v>
      </c>
      <c r="O131" s="10">
        <f t="shared" si="187"/>
        <v>1264.32</v>
      </c>
      <c r="P131" s="10">
        <f t="shared" si="187"/>
        <v>1264.32</v>
      </c>
      <c r="Q131" s="10">
        <f t="shared" si="187"/>
        <v>1264.32</v>
      </c>
      <c r="R131" s="10">
        <f t="shared" si="187"/>
        <v>1264.32</v>
      </c>
      <c r="S131" s="10">
        <f t="shared" si="187"/>
        <v>1264.32</v>
      </c>
      <c r="T131" s="10">
        <f t="shared" si="187"/>
        <v>1264.32</v>
      </c>
      <c r="U131" s="10">
        <f t="shared" si="187"/>
        <v>1264.32</v>
      </c>
      <c r="V131" s="10">
        <f t="shared" si="187"/>
        <v>1264.32</v>
      </c>
      <c r="W131" s="10">
        <f t="shared" si="187"/>
        <v>1264.32</v>
      </c>
      <c r="X131" s="10">
        <f t="shared" si="187"/>
        <v>1264.32</v>
      </c>
      <c r="Y131" s="10">
        <f>Y130*0.878*60</f>
        <v>1264.32</v>
      </c>
      <c r="Z131" s="10">
        <f t="shared" ref="Z131:AG131" si="188">Z130*0.878*60</f>
        <v>1264.32</v>
      </c>
      <c r="AA131" s="10">
        <f t="shared" si="188"/>
        <v>1264.32</v>
      </c>
      <c r="AB131" s="10">
        <f t="shared" si="188"/>
        <v>1264.32</v>
      </c>
      <c r="AC131" s="10">
        <f t="shared" si="188"/>
        <v>1264.32</v>
      </c>
      <c r="AD131" s="10">
        <f t="shared" si="188"/>
        <v>1264.32</v>
      </c>
      <c r="AE131" s="10">
        <f t="shared" si="188"/>
        <v>1264.32</v>
      </c>
      <c r="AF131" s="10">
        <f t="shared" si="188"/>
        <v>1264.32</v>
      </c>
      <c r="AG131" s="365">
        <f t="shared" si="188"/>
        <v>1264.32</v>
      </c>
      <c r="AH131" s="336">
        <f>SUM(C131:AG131)</f>
        <v>39180.749999999993</v>
      </c>
      <c r="AI131" s="273">
        <f t="shared" si="150"/>
        <v>39180.749999999993</v>
      </c>
      <c r="AJ131" s="336">
        <f t="shared" si="179"/>
        <v>1251.1499999999999</v>
      </c>
      <c r="AK131" s="336">
        <f t="shared" si="180"/>
        <v>1264.32</v>
      </c>
      <c r="AL131" s="336">
        <f t="shared" si="181"/>
        <v>1263.8951612903224</v>
      </c>
    </row>
    <row r="132" spans="1:38" ht="13.2" hidden="1">
      <c r="A132" s="332" t="s">
        <v>300</v>
      </c>
      <c r="B132" s="333" t="s">
        <v>19</v>
      </c>
      <c r="C132" s="333"/>
      <c r="D132" s="333">
        <v>0.41666666666666669</v>
      </c>
      <c r="E132" s="333">
        <v>1.5</v>
      </c>
      <c r="F132" s="333">
        <v>0.83333333333333337</v>
      </c>
      <c r="G132" s="333">
        <v>0.25</v>
      </c>
      <c r="H132" s="333"/>
      <c r="I132" s="333">
        <v>0.5</v>
      </c>
      <c r="J132" s="333"/>
      <c r="K132" s="333"/>
      <c r="L132" s="333">
        <v>1.5</v>
      </c>
      <c r="M132" s="333"/>
      <c r="N132" s="333"/>
      <c r="O132" s="333"/>
      <c r="P132" s="333"/>
      <c r="Q132" s="333"/>
      <c r="R132" s="333">
        <v>8.3333333333333329E-2</v>
      </c>
      <c r="S132" s="333">
        <v>1.5</v>
      </c>
      <c r="T132" s="333"/>
      <c r="U132" s="333"/>
      <c r="V132" s="333"/>
      <c r="W132" s="333">
        <v>1.5</v>
      </c>
      <c r="X132" s="333"/>
      <c r="Y132" s="333"/>
      <c r="Z132" s="333"/>
      <c r="AA132" s="333"/>
      <c r="AB132" s="333">
        <v>1.1666666666666667</v>
      </c>
      <c r="AC132" s="333"/>
      <c r="AD132" s="333"/>
      <c r="AE132" s="333">
        <v>6.25</v>
      </c>
      <c r="AF132" s="333"/>
      <c r="AG132" s="333"/>
      <c r="AH132" s="335">
        <f>SUM(C132:AG132)</f>
        <v>15.499999999999998</v>
      </c>
      <c r="AI132" s="273">
        <f t="shared" si="150"/>
        <v>15.499999999999998</v>
      </c>
      <c r="AJ132" s="335">
        <f t="shared" si="179"/>
        <v>8.3333333333333329E-2</v>
      </c>
      <c r="AK132" s="335">
        <f>MAX(C132:AG132)</f>
        <v>6.25</v>
      </c>
      <c r="AL132" s="335">
        <f t="shared" si="181"/>
        <v>1.4090909090909089</v>
      </c>
    </row>
    <row r="133" spans="1:38" ht="15.6">
      <c r="A133" s="267" t="s">
        <v>300</v>
      </c>
      <c r="B133" s="9" t="s">
        <v>3</v>
      </c>
      <c r="C133" s="9">
        <f t="shared" ref="C133:AG133" si="189">C132*24.9*60</f>
        <v>0</v>
      </c>
      <c r="D133" s="9">
        <f t="shared" si="189"/>
        <v>622.5</v>
      </c>
      <c r="E133" s="9">
        <f t="shared" si="189"/>
        <v>2240.9999999999995</v>
      </c>
      <c r="F133" s="9">
        <f t="shared" si="189"/>
        <v>1245</v>
      </c>
      <c r="G133" s="9">
        <f t="shared" si="189"/>
        <v>373.5</v>
      </c>
      <c r="H133" s="9">
        <f t="shared" si="189"/>
        <v>0</v>
      </c>
      <c r="I133" s="9">
        <f t="shared" si="189"/>
        <v>747</v>
      </c>
      <c r="J133" s="9">
        <f t="shared" si="189"/>
        <v>0</v>
      </c>
      <c r="K133" s="9">
        <f t="shared" si="189"/>
        <v>0</v>
      </c>
      <c r="L133" s="9">
        <f t="shared" si="189"/>
        <v>2240.9999999999995</v>
      </c>
      <c r="M133" s="9">
        <f t="shared" si="189"/>
        <v>0</v>
      </c>
      <c r="N133" s="9">
        <f t="shared" si="189"/>
        <v>0</v>
      </c>
      <c r="O133" s="9">
        <f t="shared" si="189"/>
        <v>0</v>
      </c>
      <c r="P133" s="9">
        <f t="shared" si="189"/>
        <v>0</v>
      </c>
      <c r="Q133" s="9">
        <f t="shared" si="189"/>
        <v>0</v>
      </c>
      <c r="R133" s="9">
        <f t="shared" si="189"/>
        <v>124.49999999999999</v>
      </c>
      <c r="S133" s="9">
        <f t="shared" si="189"/>
        <v>2240.9999999999995</v>
      </c>
      <c r="T133" s="9">
        <f t="shared" si="189"/>
        <v>0</v>
      </c>
      <c r="U133" s="9">
        <f t="shared" si="189"/>
        <v>0</v>
      </c>
      <c r="V133" s="9">
        <f t="shared" si="189"/>
        <v>0</v>
      </c>
      <c r="W133" s="9">
        <f t="shared" si="189"/>
        <v>2240.9999999999995</v>
      </c>
      <c r="X133" s="9">
        <f t="shared" si="189"/>
        <v>0</v>
      </c>
      <c r="Y133" s="9">
        <f t="shared" si="189"/>
        <v>0</v>
      </c>
      <c r="Z133" s="9">
        <f t="shared" si="189"/>
        <v>0</v>
      </c>
      <c r="AA133" s="9">
        <f t="shared" si="189"/>
        <v>0</v>
      </c>
      <c r="AB133" s="9">
        <f t="shared" si="189"/>
        <v>1743</v>
      </c>
      <c r="AC133" s="9">
        <f t="shared" si="189"/>
        <v>0</v>
      </c>
      <c r="AD133" s="9">
        <f t="shared" si="189"/>
        <v>0</v>
      </c>
      <c r="AE133" s="9">
        <f t="shared" si="189"/>
        <v>9337.5</v>
      </c>
      <c r="AF133" s="9">
        <f t="shared" si="189"/>
        <v>0</v>
      </c>
      <c r="AG133" s="270">
        <f t="shared" si="189"/>
        <v>0</v>
      </c>
      <c r="AH133" s="273">
        <f>SUM(C133:AG133)</f>
        <v>23157</v>
      </c>
      <c r="AI133" s="273">
        <f t="shared" si="150"/>
        <v>23157</v>
      </c>
      <c r="AJ133" s="273">
        <f t="shared" si="179"/>
        <v>0</v>
      </c>
      <c r="AK133" s="273">
        <f>MAX(C133:AG133)</f>
        <v>9337.5</v>
      </c>
      <c r="AL133" s="273">
        <f t="shared" si="181"/>
        <v>747</v>
      </c>
    </row>
    <row r="134" spans="1:38" ht="13.2">
      <c r="A134" s="267" t="s">
        <v>4</v>
      </c>
      <c r="B134" s="9" t="s">
        <v>5</v>
      </c>
      <c r="C134" s="10">
        <v>127</v>
      </c>
      <c r="D134" s="10">
        <v>126</v>
      </c>
      <c r="E134" s="10">
        <v>125</v>
      </c>
      <c r="F134" s="10">
        <v>124</v>
      </c>
      <c r="G134" s="10">
        <v>131</v>
      </c>
      <c r="H134" s="10">
        <v>124</v>
      </c>
      <c r="I134" s="10">
        <v>126</v>
      </c>
      <c r="J134" s="10">
        <v>126</v>
      </c>
      <c r="K134" s="10">
        <v>109</v>
      </c>
      <c r="L134" s="10">
        <v>91</v>
      </c>
      <c r="M134" s="10">
        <v>92</v>
      </c>
      <c r="N134" s="10">
        <v>92</v>
      </c>
      <c r="O134" s="10">
        <v>93</v>
      </c>
      <c r="P134" s="10">
        <v>93</v>
      </c>
      <c r="Q134" s="10">
        <v>93</v>
      </c>
      <c r="R134" s="10">
        <v>94</v>
      </c>
      <c r="S134" s="10">
        <v>95</v>
      </c>
      <c r="T134" s="10">
        <v>95</v>
      </c>
      <c r="U134" s="10">
        <v>95</v>
      </c>
      <c r="V134" s="10">
        <v>137</v>
      </c>
      <c r="W134" s="10">
        <v>137</v>
      </c>
      <c r="X134" s="10">
        <v>140</v>
      </c>
      <c r="Y134" s="10">
        <v>137</v>
      </c>
      <c r="Z134" s="10">
        <v>136</v>
      </c>
      <c r="AA134" s="10">
        <v>136</v>
      </c>
      <c r="AB134" s="10">
        <v>136</v>
      </c>
      <c r="AC134" s="10">
        <v>135</v>
      </c>
      <c r="AD134" s="10">
        <v>134</v>
      </c>
      <c r="AE134" s="10">
        <v>129</v>
      </c>
      <c r="AF134" s="10">
        <v>129</v>
      </c>
      <c r="AG134" s="365">
        <v>129</v>
      </c>
      <c r="AH134" s="273"/>
      <c r="AI134" s="273"/>
      <c r="AJ134" s="336">
        <f t="shared" si="179"/>
        <v>91</v>
      </c>
      <c r="AK134" s="336">
        <f>MAX(C134:AG134)</f>
        <v>140</v>
      </c>
      <c r="AL134" s="336">
        <f t="shared" si="181"/>
        <v>118.25806451612904</v>
      </c>
    </row>
    <row r="137" spans="1:38" ht="13.2">
      <c r="A137" s="3" t="s">
        <v>585</v>
      </c>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row>
    <row r="138" spans="1:38" ht="13.2">
      <c r="A138" s="190" t="s">
        <v>1</v>
      </c>
      <c r="B138" s="190" t="s">
        <v>2</v>
      </c>
      <c r="C138" s="190">
        <v>1</v>
      </c>
      <c r="D138" s="190">
        <v>2</v>
      </c>
      <c r="E138" s="190">
        <v>3</v>
      </c>
      <c r="F138" s="190">
        <v>4</v>
      </c>
      <c r="G138" s="190">
        <v>5</v>
      </c>
      <c r="H138" s="190">
        <v>6</v>
      </c>
      <c r="I138" s="190">
        <v>7</v>
      </c>
      <c r="J138" s="190">
        <v>8</v>
      </c>
      <c r="K138" s="190">
        <v>9</v>
      </c>
      <c r="L138" s="190">
        <v>10</v>
      </c>
      <c r="M138" s="190">
        <v>11</v>
      </c>
      <c r="N138" s="190">
        <v>12</v>
      </c>
      <c r="O138" s="190">
        <v>13</v>
      </c>
      <c r="P138" s="190">
        <v>14</v>
      </c>
      <c r="Q138" s="190">
        <v>15</v>
      </c>
      <c r="R138" s="190">
        <v>16</v>
      </c>
      <c r="S138" s="190">
        <v>17</v>
      </c>
      <c r="T138" s="190">
        <v>18</v>
      </c>
      <c r="U138" s="190">
        <v>19</v>
      </c>
      <c r="V138" s="190">
        <v>20</v>
      </c>
      <c r="W138" s="190">
        <v>21</v>
      </c>
      <c r="X138" s="190">
        <v>22</v>
      </c>
      <c r="Y138" s="190">
        <v>23</v>
      </c>
      <c r="Z138" s="190">
        <v>24</v>
      </c>
      <c r="AA138" s="190">
        <v>25</v>
      </c>
      <c r="AB138" s="190">
        <v>26</v>
      </c>
      <c r="AC138" s="190">
        <v>27</v>
      </c>
      <c r="AD138" s="190">
        <v>28</v>
      </c>
      <c r="AE138" s="190">
        <v>29</v>
      </c>
      <c r="AF138" s="190">
        <v>30</v>
      </c>
      <c r="AG138" s="269">
        <v>31</v>
      </c>
      <c r="AH138" s="271" t="s">
        <v>0</v>
      </c>
      <c r="AI138" s="272" t="s">
        <v>9</v>
      </c>
      <c r="AJ138" s="272" t="s">
        <v>10</v>
      </c>
      <c r="AK138" s="272" t="s">
        <v>11</v>
      </c>
      <c r="AL138" s="272" t="s">
        <v>12</v>
      </c>
    </row>
    <row r="139" spans="1:38" ht="15.6">
      <c r="A139" s="267" t="s">
        <v>306</v>
      </c>
      <c r="B139" s="9" t="s">
        <v>3</v>
      </c>
      <c r="C139" s="9">
        <v>0</v>
      </c>
      <c r="D139" s="9">
        <v>0</v>
      </c>
      <c r="E139" s="9">
        <v>0</v>
      </c>
      <c r="F139" s="9">
        <v>0</v>
      </c>
      <c r="G139" s="9">
        <v>0</v>
      </c>
      <c r="H139" s="9">
        <v>0</v>
      </c>
      <c r="I139" s="9">
        <v>0</v>
      </c>
      <c r="J139" s="9">
        <v>0</v>
      </c>
      <c r="K139" s="9">
        <v>0</v>
      </c>
      <c r="L139" s="9">
        <v>0</v>
      </c>
      <c r="M139" s="9">
        <v>0</v>
      </c>
      <c r="N139" s="9">
        <v>0</v>
      </c>
      <c r="O139" s="9">
        <v>0</v>
      </c>
      <c r="P139" s="9">
        <v>0</v>
      </c>
      <c r="Q139" s="9">
        <v>0</v>
      </c>
      <c r="R139" s="9">
        <v>0</v>
      </c>
      <c r="S139" s="9">
        <v>0</v>
      </c>
      <c r="T139" s="9">
        <v>0</v>
      </c>
      <c r="U139" s="9">
        <v>0</v>
      </c>
      <c r="V139" s="9">
        <v>0</v>
      </c>
      <c r="W139" s="9">
        <v>0</v>
      </c>
      <c r="X139" s="9">
        <v>0</v>
      </c>
      <c r="Y139" s="9">
        <v>0</v>
      </c>
      <c r="Z139" s="9">
        <v>0</v>
      </c>
      <c r="AA139" s="9">
        <v>0</v>
      </c>
      <c r="AB139" s="9">
        <v>0</v>
      </c>
      <c r="AC139" s="9">
        <v>0</v>
      </c>
      <c r="AD139" s="9">
        <v>0</v>
      </c>
      <c r="AE139" s="9">
        <v>0</v>
      </c>
      <c r="AF139" s="9"/>
      <c r="AG139" s="270"/>
      <c r="AH139" s="273">
        <f>SUM(C139:AG139)</f>
        <v>0</v>
      </c>
      <c r="AI139" s="273">
        <f>AH139+AI105</f>
        <v>0</v>
      </c>
      <c r="AJ139" s="273">
        <f>MIN(C139:AG139)</f>
        <v>0</v>
      </c>
      <c r="AK139" s="273">
        <f>MAX(C139:AG139)</f>
        <v>0</v>
      </c>
      <c r="AL139" s="273">
        <f>AVERAGE(C139:AG139)</f>
        <v>0</v>
      </c>
    </row>
    <row r="140" spans="1:38" ht="13.2">
      <c r="A140" s="267" t="s">
        <v>20</v>
      </c>
      <c r="B140" s="9" t="s">
        <v>6</v>
      </c>
      <c r="C140" s="9">
        <v>0.39799999999999969</v>
      </c>
      <c r="D140" s="9">
        <v>0.60800000000000054</v>
      </c>
      <c r="E140" s="9">
        <v>0.39499999999999957</v>
      </c>
      <c r="F140" s="9">
        <v>0</v>
      </c>
      <c r="G140" s="9">
        <v>0.7970000000000006</v>
      </c>
      <c r="H140" s="9">
        <v>0.4009999999999998</v>
      </c>
      <c r="I140" s="9">
        <v>1.4039999999999999</v>
      </c>
      <c r="J140" s="9">
        <v>19.698</v>
      </c>
      <c r="K140" s="9">
        <v>0.1980000000000004</v>
      </c>
      <c r="L140" s="9">
        <v>0.20199999999999818</v>
      </c>
      <c r="M140" s="9">
        <v>1.206</v>
      </c>
      <c r="N140" s="9">
        <v>0.79400000000000004</v>
      </c>
      <c r="O140" s="9">
        <v>1.2000000000000002</v>
      </c>
      <c r="P140" s="9">
        <v>0.20199999999999996</v>
      </c>
      <c r="Q140" s="9">
        <v>0.19799999999999995</v>
      </c>
      <c r="R140" s="9">
        <v>0.20100000000000007</v>
      </c>
      <c r="S140" s="9">
        <v>0.20000000000000018</v>
      </c>
      <c r="T140" s="9">
        <v>0.99899999999999967</v>
      </c>
      <c r="U140" s="9">
        <v>0.40899999999999981</v>
      </c>
      <c r="V140" s="9">
        <v>0.39500000000000046</v>
      </c>
      <c r="W140" s="9">
        <v>0.20199999999999996</v>
      </c>
      <c r="X140" s="9">
        <v>0.5990000000000002</v>
      </c>
      <c r="Y140" s="9">
        <v>1.8010000000000002</v>
      </c>
      <c r="Z140" s="9">
        <v>0</v>
      </c>
      <c r="AA140" s="9">
        <v>0.19599999999999973</v>
      </c>
      <c r="AB140" s="9">
        <v>0.19900000000000001</v>
      </c>
      <c r="AC140" s="9">
        <v>0.4</v>
      </c>
      <c r="AD140" s="9">
        <v>0</v>
      </c>
      <c r="AE140" s="9">
        <v>5.8019999999999996</v>
      </c>
      <c r="AF140" s="9"/>
      <c r="AG140" s="9"/>
      <c r="AH140" s="273">
        <f>SUM(C140:AG140)</f>
        <v>39.103999999999992</v>
      </c>
      <c r="AI140" s="273">
        <f>AH140+AI106</f>
        <v>285.58853221731403</v>
      </c>
      <c r="AJ140" s="273">
        <f t="shared" ref="AJ140" si="190">MIN(C140:AG140)</f>
        <v>0</v>
      </c>
      <c r="AK140" s="273">
        <f t="shared" ref="AK140" si="191">MAX(C140:AG140)</f>
        <v>19.698</v>
      </c>
      <c r="AL140" s="273">
        <f t="shared" ref="AL140" si="192">AVERAGE(C140:AG140)</f>
        <v>1.3484137931034481</v>
      </c>
    </row>
    <row r="141" spans="1:38" ht="15.6" hidden="1">
      <c r="A141" s="332" t="s">
        <v>304</v>
      </c>
      <c r="B141" s="333" t="s">
        <v>3</v>
      </c>
      <c r="C141" s="333">
        <v>0</v>
      </c>
      <c r="D141" s="333">
        <f t="shared" ref="D141" si="193">SUM(D140/1000*4483)</f>
        <v>2.7256640000000028</v>
      </c>
      <c r="E141" s="333">
        <v>0</v>
      </c>
      <c r="F141" s="333">
        <f t="shared" ref="F141" si="194">SUM(F140/1000*4483)</f>
        <v>0</v>
      </c>
      <c r="G141" s="333">
        <v>0</v>
      </c>
      <c r="H141" s="333">
        <v>0</v>
      </c>
      <c r="I141" s="333">
        <f t="shared" ref="I141:AE141" si="195">SUM(I140/1000*4483)</f>
        <v>6.2941319999999994</v>
      </c>
      <c r="J141" s="333">
        <f t="shared" si="195"/>
        <v>88.306134</v>
      </c>
      <c r="K141" s="333">
        <v>0</v>
      </c>
      <c r="L141" s="333">
        <v>0</v>
      </c>
      <c r="M141" s="333">
        <f t="shared" si="195"/>
        <v>5.406498</v>
      </c>
      <c r="N141" s="333">
        <v>0</v>
      </c>
      <c r="O141" s="333">
        <v>0</v>
      </c>
      <c r="P141" s="333">
        <v>0</v>
      </c>
      <c r="Q141" s="333">
        <v>0</v>
      </c>
      <c r="R141" s="333">
        <v>0</v>
      </c>
      <c r="S141" s="333">
        <v>0</v>
      </c>
      <c r="T141" s="333">
        <v>0</v>
      </c>
      <c r="U141" s="333">
        <f t="shared" si="195"/>
        <v>1.8335469999999991</v>
      </c>
      <c r="V141" s="333">
        <v>0</v>
      </c>
      <c r="W141" s="333">
        <v>0</v>
      </c>
      <c r="X141" s="333">
        <f t="shared" si="195"/>
        <v>2.6853170000000013</v>
      </c>
      <c r="Y141" s="333">
        <v>0</v>
      </c>
      <c r="Z141" s="333">
        <f t="shared" si="195"/>
        <v>0</v>
      </c>
      <c r="AA141" s="333">
        <v>0</v>
      </c>
      <c r="AB141" s="333">
        <v>0</v>
      </c>
      <c r="AC141" s="333">
        <v>0</v>
      </c>
      <c r="AD141" s="333">
        <v>0</v>
      </c>
      <c r="AE141" s="333">
        <f t="shared" si="195"/>
        <v>26.010365999999998</v>
      </c>
      <c r="AF141" s="333"/>
      <c r="AG141" s="333"/>
      <c r="AH141" s="335">
        <f t="shared" ref="AH141:AH148" si="196">SUM(C141:AG141)</f>
        <v>133.26165799999998</v>
      </c>
      <c r="AI141" s="273">
        <f t="shared" ref="AI141:AI166" si="197">AH141+AI107</f>
        <v>785.90350746795832</v>
      </c>
      <c r="AJ141" s="335">
        <f>MIN(C141:AG141)</f>
        <v>0</v>
      </c>
      <c r="AK141" s="335">
        <f>MAX(C141:AG141)</f>
        <v>88.306134</v>
      </c>
      <c r="AL141" s="335">
        <f>AVERAGE(C141:AG141)</f>
        <v>4.5952295862068961</v>
      </c>
    </row>
    <row r="142" spans="1:38" ht="15.6" hidden="1">
      <c r="A142" s="332" t="s">
        <v>305</v>
      </c>
      <c r="B142" s="333" t="s">
        <v>3</v>
      </c>
      <c r="C142" s="333">
        <v>0</v>
      </c>
      <c r="D142" s="333">
        <f t="shared" ref="D142" si="198">SUM(D140/1000*4139)</f>
        <v>2.5165120000000023</v>
      </c>
      <c r="E142" s="333">
        <v>0</v>
      </c>
      <c r="F142" s="333">
        <f t="shared" ref="F142" si="199">SUM(F140/1000*4139)</f>
        <v>0</v>
      </c>
      <c r="G142" s="333">
        <v>0</v>
      </c>
      <c r="H142" s="333">
        <v>0</v>
      </c>
      <c r="I142" s="333">
        <f t="shared" ref="I142:AE142" si="200">SUM(I140/1000*4139)</f>
        <v>5.8111559999999995</v>
      </c>
      <c r="J142" s="333">
        <f t="shared" si="200"/>
        <v>81.530022000000002</v>
      </c>
      <c r="K142" s="333">
        <v>0</v>
      </c>
      <c r="L142" s="333">
        <v>0</v>
      </c>
      <c r="M142" s="333">
        <f t="shared" si="200"/>
        <v>4.9916340000000003</v>
      </c>
      <c r="N142" s="333">
        <v>0</v>
      </c>
      <c r="O142" s="333">
        <v>0</v>
      </c>
      <c r="P142" s="333">
        <v>0</v>
      </c>
      <c r="Q142" s="333">
        <v>0</v>
      </c>
      <c r="R142" s="333">
        <v>0</v>
      </c>
      <c r="S142" s="333">
        <v>0</v>
      </c>
      <c r="T142" s="333">
        <v>0</v>
      </c>
      <c r="U142" s="333">
        <f t="shared" si="200"/>
        <v>1.6928509999999992</v>
      </c>
      <c r="V142" s="333">
        <v>0</v>
      </c>
      <c r="W142" s="333">
        <v>0</v>
      </c>
      <c r="X142" s="333">
        <f t="shared" si="200"/>
        <v>2.479261000000001</v>
      </c>
      <c r="Y142" s="333">
        <v>0</v>
      </c>
      <c r="Z142" s="333">
        <f t="shared" si="200"/>
        <v>0</v>
      </c>
      <c r="AA142" s="333">
        <v>0</v>
      </c>
      <c r="AB142" s="333">
        <f t="shared" si="200"/>
        <v>0.82366100000000009</v>
      </c>
      <c r="AC142" s="333">
        <v>0</v>
      </c>
      <c r="AD142" s="333">
        <v>0</v>
      </c>
      <c r="AE142" s="333">
        <f t="shared" si="200"/>
        <v>24.014478</v>
      </c>
      <c r="AF142" s="333"/>
      <c r="AG142" s="333"/>
      <c r="AH142" s="335">
        <f t="shared" si="196"/>
        <v>123.85957500000002</v>
      </c>
      <c r="AI142" s="273">
        <f t="shared" si="197"/>
        <v>729.47117282468048</v>
      </c>
      <c r="AJ142" s="335">
        <f>MIN(C142:AG142)</f>
        <v>0</v>
      </c>
      <c r="AK142" s="335">
        <f>MAX(C142:AG142)</f>
        <v>81.530022000000002</v>
      </c>
      <c r="AL142" s="335">
        <f>AVERAGE(C142:AG142)</f>
        <v>4.2710198275862075</v>
      </c>
    </row>
    <row r="143" spans="1:38" ht="15.6" hidden="1">
      <c r="A143" s="332" t="s">
        <v>303</v>
      </c>
      <c r="B143" s="333" t="s">
        <v>3</v>
      </c>
      <c r="C143" s="333">
        <v>0</v>
      </c>
      <c r="D143" s="333">
        <f t="shared" ref="D143" si="201">SUM(D140/1000*2388)</f>
        <v>1.4519040000000014</v>
      </c>
      <c r="E143" s="333">
        <v>0</v>
      </c>
      <c r="F143" s="333">
        <f t="shared" ref="F143" si="202">SUM(F140/1000*2388)</f>
        <v>0</v>
      </c>
      <c r="G143" s="333">
        <v>0</v>
      </c>
      <c r="H143" s="333">
        <v>0</v>
      </c>
      <c r="I143" s="333">
        <f t="shared" ref="I143:AE143" si="203">SUM(I140/1000*2388)</f>
        <v>3.3527519999999997</v>
      </c>
      <c r="J143" s="333">
        <f t="shared" si="203"/>
        <v>47.038823999999998</v>
      </c>
      <c r="K143" s="333">
        <v>0</v>
      </c>
      <c r="L143" s="333">
        <v>0</v>
      </c>
      <c r="M143" s="333">
        <f t="shared" si="203"/>
        <v>2.879928</v>
      </c>
      <c r="N143" s="333">
        <v>0</v>
      </c>
      <c r="O143" s="333">
        <v>0</v>
      </c>
      <c r="P143" s="333">
        <v>0</v>
      </c>
      <c r="Q143" s="333">
        <v>0</v>
      </c>
      <c r="R143" s="333">
        <v>0</v>
      </c>
      <c r="S143" s="333">
        <v>0</v>
      </c>
      <c r="T143" s="333">
        <v>0</v>
      </c>
      <c r="U143" s="333">
        <f t="shared" si="203"/>
        <v>0.97669199999999956</v>
      </c>
      <c r="V143" s="333">
        <v>0</v>
      </c>
      <c r="W143" s="333">
        <v>0</v>
      </c>
      <c r="X143" s="333">
        <f t="shared" si="203"/>
        <v>1.4304120000000007</v>
      </c>
      <c r="Y143" s="333">
        <v>0</v>
      </c>
      <c r="Z143" s="333">
        <f t="shared" si="203"/>
        <v>0</v>
      </c>
      <c r="AA143" s="333">
        <v>0</v>
      </c>
      <c r="AB143" s="333">
        <v>0</v>
      </c>
      <c r="AC143" s="333">
        <v>0</v>
      </c>
      <c r="AD143" s="333">
        <v>0</v>
      </c>
      <c r="AE143" s="333">
        <f t="shared" si="203"/>
        <v>13.855176</v>
      </c>
      <c r="AF143" s="333"/>
      <c r="AG143" s="333"/>
      <c r="AH143" s="335">
        <f t="shared" si="196"/>
        <v>70.98568800000001</v>
      </c>
      <c r="AI143" s="273">
        <f t="shared" si="197"/>
        <v>420.3938773223814</v>
      </c>
      <c r="AJ143" s="335">
        <f>MIN(C143:AG143)</f>
        <v>0</v>
      </c>
      <c r="AK143" s="335">
        <f>MAX(C143:AG143)</f>
        <v>47.038823999999998</v>
      </c>
      <c r="AL143" s="335">
        <f>AVERAGE(C143:AG143)</f>
        <v>2.4477823448275866</v>
      </c>
    </row>
    <row r="144" spans="1:38" ht="15.6" hidden="1">
      <c r="A144" s="332" t="s">
        <v>307</v>
      </c>
      <c r="B144" s="333" t="s">
        <v>3</v>
      </c>
      <c r="C144" s="333">
        <v>0</v>
      </c>
      <c r="D144" s="333">
        <f t="shared" ref="D144" si="204">SUM(D140/1000*1993)</f>
        <v>1.211744000000001</v>
      </c>
      <c r="E144" s="333">
        <v>0</v>
      </c>
      <c r="F144" s="333">
        <f t="shared" ref="F144" si="205">SUM(F140/1000*1993)</f>
        <v>0</v>
      </c>
      <c r="G144" s="333">
        <v>0</v>
      </c>
      <c r="H144" s="333">
        <v>0</v>
      </c>
      <c r="I144" s="333">
        <f t="shared" ref="I144:AE144" si="206">SUM(I140/1000*1993)</f>
        <v>2.7981719999999997</v>
      </c>
      <c r="J144" s="333">
        <f t="shared" si="206"/>
        <v>39.258113999999999</v>
      </c>
      <c r="K144" s="333">
        <v>0</v>
      </c>
      <c r="L144" s="333">
        <v>0</v>
      </c>
      <c r="M144" s="333">
        <f t="shared" si="206"/>
        <v>2.4035579999999999</v>
      </c>
      <c r="N144" s="333">
        <v>0</v>
      </c>
      <c r="O144" s="333">
        <v>0</v>
      </c>
      <c r="P144" s="333">
        <v>0</v>
      </c>
      <c r="Q144" s="333">
        <v>0</v>
      </c>
      <c r="R144" s="333">
        <v>0</v>
      </c>
      <c r="S144" s="333">
        <v>0</v>
      </c>
      <c r="T144" s="333">
        <v>0</v>
      </c>
      <c r="U144" s="333">
        <f t="shared" si="206"/>
        <v>0.81513699999999956</v>
      </c>
      <c r="V144" s="333">
        <v>0</v>
      </c>
      <c r="W144" s="333">
        <v>0</v>
      </c>
      <c r="X144" s="333">
        <f t="shared" si="206"/>
        <v>1.1938070000000005</v>
      </c>
      <c r="Y144" s="333">
        <v>0</v>
      </c>
      <c r="Z144" s="333">
        <f t="shared" si="206"/>
        <v>0</v>
      </c>
      <c r="AA144" s="333">
        <v>0</v>
      </c>
      <c r="AB144" s="333">
        <v>0</v>
      </c>
      <c r="AC144" s="333">
        <v>0</v>
      </c>
      <c r="AD144" s="333">
        <v>0</v>
      </c>
      <c r="AE144" s="333">
        <f t="shared" si="206"/>
        <v>11.563385999999999</v>
      </c>
      <c r="AF144" s="333"/>
      <c r="AG144" s="333"/>
      <c r="AH144" s="335">
        <f t="shared" si="196"/>
        <v>59.243917999999994</v>
      </c>
      <c r="AI144" s="273">
        <f t="shared" si="197"/>
        <v>350.85636411369603</v>
      </c>
      <c r="AJ144" s="335">
        <f>MIN(C144:AG144)</f>
        <v>0</v>
      </c>
      <c r="AK144" s="335">
        <f>MAX(C144:AG144)</f>
        <v>39.258113999999999</v>
      </c>
      <c r="AL144" s="335">
        <f>AVERAGE(C144:AG144)</f>
        <v>2.0428937241379308</v>
      </c>
    </row>
    <row r="145" spans="1:40" ht="15.6" hidden="1">
      <c r="A145" s="332" t="s">
        <v>308</v>
      </c>
      <c r="B145" s="333" t="s">
        <v>3</v>
      </c>
      <c r="C145" s="334">
        <v>0</v>
      </c>
      <c r="D145" s="334">
        <f t="shared" ref="D145:Z145" si="207">4.6</f>
        <v>4.5999999999999996</v>
      </c>
      <c r="E145" s="334">
        <v>0</v>
      </c>
      <c r="F145" s="334">
        <f t="shared" si="207"/>
        <v>4.5999999999999996</v>
      </c>
      <c r="G145" s="334">
        <v>0</v>
      </c>
      <c r="H145" s="334">
        <v>0</v>
      </c>
      <c r="I145" s="334">
        <v>0</v>
      </c>
      <c r="J145" s="334">
        <f t="shared" si="207"/>
        <v>4.5999999999999996</v>
      </c>
      <c r="K145" s="334">
        <v>0</v>
      </c>
      <c r="L145" s="334">
        <v>0</v>
      </c>
      <c r="M145" s="334">
        <v>0</v>
      </c>
      <c r="N145" s="334">
        <v>0</v>
      </c>
      <c r="O145" s="334">
        <v>0</v>
      </c>
      <c r="P145" s="334">
        <v>0</v>
      </c>
      <c r="Q145" s="334">
        <v>0</v>
      </c>
      <c r="R145" s="334">
        <v>0</v>
      </c>
      <c r="S145" s="334">
        <v>0</v>
      </c>
      <c r="T145" s="334">
        <v>0</v>
      </c>
      <c r="U145" s="334">
        <f t="shared" si="207"/>
        <v>4.5999999999999996</v>
      </c>
      <c r="V145" s="334">
        <v>0</v>
      </c>
      <c r="W145" s="334">
        <v>0</v>
      </c>
      <c r="X145" s="334">
        <f t="shared" si="207"/>
        <v>4.5999999999999996</v>
      </c>
      <c r="Y145" s="334">
        <v>0</v>
      </c>
      <c r="Z145" s="334">
        <f t="shared" si="207"/>
        <v>4.5999999999999996</v>
      </c>
      <c r="AA145" s="334">
        <v>0</v>
      </c>
      <c r="AB145" s="334">
        <v>0</v>
      </c>
      <c r="AC145" s="334">
        <v>0</v>
      </c>
      <c r="AD145" s="334">
        <v>0</v>
      </c>
      <c r="AE145" s="334">
        <v>0</v>
      </c>
      <c r="AF145" s="334"/>
      <c r="AG145" s="334"/>
      <c r="AH145" s="335">
        <f t="shared" si="196"/>
        <v>27.6</v>
      </c>
      <c r="AI145" s="273">
        <f t="shared" si="197"/>
        <v>78.200000000000017</v>
      </c>
      <c r="AJ145" s="335">
        <f t="shared" ref="AJ145:AJ148" si="208">MIN(C145:AG145)</f>
        <v>0</v>
      </c>
      <c r="AK145" s="335">
        <f t="shared" ref="AK145:AK148" si="209">MAX(C145:AG145)</f>
        <v>4.5999999999999996</v>
      </c>
      <c r="AL145" s="335">
        <f t="shared" ref="AL145:AL148" si="210">AVERAGE(C145:AG145)</f>
        <v>0.9517241379310345</v>
      </c>
    </row>
    <row r="146" spans="1:40" ht="15.6" hidden="1">
      <c r="A146" s="332" t="s">
        <v>309</v>
      </c>
      <c r="B146" s="333" t="s">
        <v>3</v>
      </c>
      <c r="C146" s="334">
        <v>0</v>
      </c>
      <c r="D146" s="334">
        <v>1</v>
      </c>
      <c r="E146" s="334">
        <v>0</v>
      </c>
      <c r="F146" s="334">
        <v>1</v>
      </c>
      <c r="G146" s="334">
        <v>0</v>
      </c>
      <c r="H146" s="334">
        <v>0</v>
      </c>
      <c r="I146" s="334">
        <v>0</v>
      </c>
      <c r="J146" s="334">
        <v>1</v>
      </c>
      <c r="K146" s="334">
        <v>0</v>
      </c>
      <c r="L146" s="334">
        <v>0</v>
      </c>
      <c r="M146" s="334">
        <v>0</v>
      </c>
      <c r="N146" s="334">
        <v>0</v>
      </c>
      <c r="O146" s="334">
        <v>0</v>
      </c>
      <c r="P146" s="334">
        <v>0</v>
      </c>
      <c r="Q146" s="334">
        <v>0</v>
      </c>
      <c r="R146" s="334">
        <v>0</v>
      </c>
      <c r="S146" s="334">
        <v>0</v>
      </c>
      <c r="T146" s="334">
        <v>0</v>
      </c>
      <c r="U146" s="334">
        <v>1</v>
      </c>
      <c r="V146" s="334">
        <v>0</v>
      </c>
      <c r="W146" s="334">
        <v>0</v>
      </c>
      <c r="X146" s="334">
        <v>1</v>
      </c>
      <c r="Y146" s="334">
        <v>0</v>
      </c>
      <c r="Z146" s="334">
        <v>1</v>
      </c>
      <c r="AA146" s="334">
        <v>0</v>
      </c>
      <c r="AB146" s="334">
        <v>1</v>
      </c>
      <c r="AC146" s="334">
        <v>0</v>
      </c>
      <c r="AD146" s="334">
        <v>0</v>
      </c>
      <c r="AE146" s="334">
        <v>1</v>
      </c>
      <c r="AF146" s="334"/>
      <c r="AG146" s="334"/>
      <c r="AH146" s="335">
        <f t="shared" si="196"/>
        <v>8</v>
      </c>
      <c r="AI146" s="273">
        <f t="shared" si="197"/>
        <v>22</v>
      </c>
      <c r="AJ146" s="335">
        <f t="shared" si="208"/>
        <v>0</v>
      </c>
      <c r="AK146" s="335">
        <f t="shared" si="209"/>
        <v>1</v>
      </c>
      <c r="AL146" s="335">
        <f t="shared" si="210"/>
        <v>0.27586206896551724</v>
      </c>
    </row>
    <row r="147" spans="1:40" ht="15.6" hidden="1">
      <c r="A147" s="332" t="s">
        <v>310</v>
      </c>
      <c r="B147" s="333" t="s">
        <v>3</v>
      </c>
      <c r="C147" s="334">
        <v>0</v>
      </c>
      <c r="D147" s="334">
        <v>6.1</v>
      </c>
      <c r="E147" s="334">
        <v>0</v>
      </c>
      <c r="F147" s="334">
        <v>6.1</v>
      </c>
      <c r="G147" s="334">
        <v>0</v>
      </c>
      <c r="H147" s="334">
        <v>0</v>
      </c>
      <c r="I147" s="334">
        <v>0</v>
      </c>
      <c r="J147" s="334">
        <v>6.1</v>
      </c>
      <c r="K147" s="334">
        <v>0</v>
      </c>
      <c r="L147" s="334">
        <v>0</v>
      </c>
      <c r="M147" s="334">
        <v>0</v>
      </c>
      <c r="N147" s="334">
        <v>0</v>
      </c>
      <c r="O147" s="334">
        <v>0</v>
      </c>
      <c r="P147" s="334">
        <v>0</v>
      </c>
      <c r="Q147" s="334">
        <v>0</v>
      </c>
      <c r="R147" s="334">
        <v>0</v>
      </c>
      <c r="S147" s="334">
        <v>0</v>
      </c>
      <c r="T147" s="334">
        <v>0</v>
      </c>
      <c r="U147" s="334">
        <v>6.1</v>
      </c>
      <c r="V147" s="334">
        <v>0</v>
      </c>
      <c r="W147" s="334">
        <v>0</v>
      </c>
      <c r="X147" s="334">
        <v>6.1</v>
      </c>
      <c r="Y147" s="334">
        <v>0</v>
      </c>
      <c r="Z147" s="334">
        <v>6.1</v>
      </c>
      <c r="AA147" s="334">
        <v>0</v>
      </c>
      <c r="AB147" s="334">
        <v>0</v>
      </c>
      <c r="AC147" s="334">
        <v>0</v>
      </c>
      <c r="AD147" s="334">
        <v>0</v>
      </c>
      <c r="AE147" s="334">
        <v>6.1</v>
      </c>
      <c r="AF147" s="334"/>
      <c r="AG147" s="334"/>
      <c r="AH147" s="335">
        <f t="shared" si="196"/>
        <v>42.7</v>
      </c>
      <c r="AI147" s="273">
        <f t="shared" si="197"/>
        <v>128.1</v>
      </c>
      <c r="AJ147" s="335">
        <f t="shared" si="208"/>
        <v>0</v>
      </c>
      <c r="AK147" s="335">
        <f t="shared" si="209"/>
        <v>6.1</v>
      </c>
      <c r="AL147" s="335">
        <f t="shared" si="210"/>
        <v>1.4724137931034484</v>
      </c>
    </row>
    <row r="148" spans="1:40" ht="15.6" hidden="1">
      <c r="A148" s="332" t="s">
        <v>311</v>
      </c>
      <c r="B148" s="333" t="s">
        <v>3</v>
      </c>
      <c r="C148" s="334">
        <v>0</v>
      </c>
      <c r="D148" s="334">
        <f t="shared" ref="D148:AE148" si="211">4.6</f>
        <v>4.5999999999999996</v>
      </c>
      <c r="E148" s="334">
        <v>0</v>
      </c>
      <c r="F148" s="334">
        <f t="shared" si="211"/>
        <v>4.5999999999999996</v>
      </c>
      <c r="G148" s="334">
        <v>0</v>
      </c>
      <c r="H148" s="334">
        <v>0</v>
      </c>
      <c r="I148" s="334">
        <v>0</v>
      </c>
      <c r="J148" s="334">
        <f t="shared" si="211"/>
        <v>4.5999999999999996</v>
      </c>
      <c r="K148" s="334">
        <v>0</v>
      </c>
      <c r="L148" s="334">
        <v>0</v>
      </c>
      <c r="M148" s="334">
        <v>0</v>
      </c>
      <c r="N148" s="334">
        <v>0</v>
      </c>
      <c r="O148" s="334">
        <v>0</v>
      </c>
      <c r="P148" s="334">
        <v>0</v>
      </c>
      <c r="Q148" s="334">
        <v>0</v>
      </c>
      <c r="R148" s="334">
        <v>0</v>
      </c>
      <c r="S148" s="334">
        <v>0</v>
      </c>
      <c r="T148" s="334">
        <v>0</v>
      </c>
      <c r="U148" s="334">
        <f t="shared" si="211"/>
        <v>4.5999999999999996</v>
      </c>
      <c r="V148" s="334">
        <v>0</v>
      </c>
      <c r="W148" s="334">
        <v>0</v>
      </c>
      <c r="X148" s="334">
        <f t="shared" si="211"/>
        <v>4.5999999999999996</v>
      </c>
      <c r="Y148" s="334">
        <v>0</v>
      </c>
      <c r="Z148" s="334">
        <f t="shared" si="211"/>
        <v>4.5999999999999996</v>
      </c>
      <c r="AA148" s="334">
        <v>0</v>
      </c>
      <c r="AB148" s="334">
        <v>0</v>
      </c>
      <c r="AC148" s="334">
        <v>0</v>
      </c>
      <c r="AD148" s="334">
        <v>0</v>
      </c>
      <c r="AE148" s="334">
        <f t="shared" si="211"/>
        <v>4.5999999999999996</v>
      </c>
      <c r="AF148" s="334"/>
      <c r="AG148" s="334"/>
      <c r="AH148" s="335">
        <f t="shared" si="196"/>
        <v>32.200000000000003</v>
      </c>
      <c r="AI148" s="273">
        <f t="shared" si="197"/>
        <v>96.600000000000009</v>
      </c>
      <c r="AJ148" s="335">
        <f t="shared" si="208"/>
        <v>0</v>
      </c>
      <c r="AK148" s="335">
        <f t="shared" si="209"/>
        <v>4.5999999999999996</v>
      </c>
      <c r="AL148" s="335">
        <f t="shared" si="210"/>
        <v>1.1103448275862069</v>
      </c>
    </row>
    <row r="149" spans="1:40" ht="15.6">
      <c r="A149" s="267" t="s">
        <v>403</v>
      </c>
      <c r="B149" s="9" t="s">
        <v>3</v>
      </c>
      <c r="C149" s="9">
        <f t="shared" ref="C149:N149" si="212">C141+C145</f>
        <v>0</v>
      </c>
      <c r="D149" s="9">
        <f t="shared" si="212"/>
        <v>7.3256640000000024</v>
      </c>
      <c r="E149" s="9">
        <f t="shared" si="212"/>
        <v>0</v>
      </c>
      <c r="F149" s="9">
        <f t="shared" si="212"/>
        <v>4.5999999999999996</v>
      </c>
      <c r="G149" s="9">
        <f t="shared" si="212"/>
        <v>0</v>
      </c>
      <c r="H149" s="9">
        <f t="shared" si="212"/>
        <v>0</v>
      </c>
      <c r="I149" s="9">
        <f t="shared" si="212"/>
        <v>6.2941319999999994</v>
      </c>
      <c r="J149" s="9">
        <f t="shared" si="212"/>
        <v>92.906133999999994</v>
      </c>
      <c r="K149" s="9">
        <f t="shared" si="212"/>
        <v>0</v>
      </c>
      <c r="L149" s="9">
        <f t="shared" si="212"/>
        <v>0</v>
      </c>
      <c r="M149" s="9">
        <f t="shared" si="212"/>
        <v>5.406498</v>
      </c>
      <c r="N149" s="9">
        <f t="shared" si="212"/>
        <v>0</v>
      </c>
      <c r="O149" s="9">
        <f>O141+O145</f>
        <v>0</v>
      </c>
      <c r="P149" s="9">
        <f t="shared" ref="P149:AC149" si="213">P141+P145</f>
        <v>0</v>
      </c>
      <c r="Q149" s="9">
        <f t="shared" si="213"/>
        <v>0</v>
      </c>
      <c r="R149" s="9">
        <f t="shared" si="213"/>
        <v>0</v>
      </c>
      <c r="S149" s="9">
        <f t="shared" si="213"/>
        <v>0</v>
      </c>
      <c r="T149" s="9">
        <f t="shared" si="213"/>
        <v>0</v>
      </c>
      <c r="U149" s="9">
        <f t="shared" si="213"/>
        <v>6.433546999999999</v>
      </c>
      <c r="V149" s="9">
        <f t="shared" si="213"/>
        <v>0</v>
      </c>
      <c r="W149" s="9">
        <f t="shared" si="213"/>
        <v>0</v>
      </c>
      <c r="X149" s="9">
        <f t="shared" si="213"/>
        <v>7.2853170000000009</v>
      </c>
      <c r="Y149" s="9">
        <f t="shared" si="213"/>
        <v>0</v>
      </c>
      <c r="Z149" s="9">
        <f t="shared" si="213"/>
        <v>4.5999999999999996</v>
      </c>
      <c r="AA149" s="9">
        <f t="shared" si="213"/>
        <v>0</v>
      </c>
      <c r="AB149" s="9">
        <f t="shared" si="213"/>
        <v>0</v>
      </c>
      <c r="AC149" s="9">
        <f t="shared" si="213"/>
        <v>0</v>
      </c>
      <c r="AD149" s="9">
        <f>AD141+AD145</f>
        <v>0</v>
      </c>
      <c r="AE149" s="9">
        <f t="shared" ref="AE149" si="214">AE141+AE145</f>
        <v>26.010365999999998</v>
      </c>
      <c r="AF149" s="9"/>
      <c r="AG149" s="270"/>
      <c r="AH149" s="273">
        <f>SUM(C149:AG149)</f>
        <v>160.86165800000001</v>
      </c>
      <c r="AI149" s="273">
        <f t="shared" si="197"/>
        <v>864.10350746795825</v>
      </c>
      <c r="AJ149" s="273">
        <f>MIN(C149:AG149)</f>
        <v>0</v>
      </c>
      <c r="AK149" s="273">
        <f>MAX(C149:AG149)</f>
        <v>92.906133999999994</v>
      </c>
      <c r="AL149" s="273">
        <f>AVERAGE(C149:AG149)</f>
        <v>5.5469537241379312</v>
      </c>
    </row>
    <row r="150" spans="1:40" ht="15.6">
      <c r="A150" s="267" t="s">
        <v>404</v>
      </c>
      <c r="B150" s="9" t="s">
        <v>3</v>
      </c>
      <c r="C150" s="9">
        <f t="shared" ref="C150:AE150" si="215">C142+C146</f>
        <v>0</v>
      </c>
      <c r="D150" s="9">
        <f t="shared" si="215"/>
        <v>3.5165120000000023</v>
      </c>
      <c r="E150" s="9">
        <f t="shared" si="215"/>
        <v>0</v>
      </c>
      <c r="F150" s="9">
        <f t="shared" si="215"/>
        <v>1</v>
      </c>
      <c r="G150" s="9">
        <f t="shared" si="215"/>
        <v>0</v>
      </c>
      <c r="H150" s="9">
        <f t="shared" si="215"/>
        <v>0</v>
      </c>
      <c r="I150" s="9">
        <f t="shared" si="215"/>
        <v>5.8111559999999995</v>
      </c>
      <c r="J150" s="9">
        <f t="shared" si="215"/>
        <v>82.530022000000002</v>
      </c>
      <c r="K150" s="9">
        <f t="shared" si="215"/>
        <v>0</v>
      </c>
      <c r="L150" s="9">
        <f t="shared" si="215"/>
        <v>0</v>
      </c>
      <c r="M150" s="9">
        <f t="shared" si="215"/>
        <v>4.9916340000000003</v>
      </c>
      <c r="N150" s="9">
        <f t="shared" si="215"/>
        <v>0</v>
      </c>
      <c r="O150" s="9">
        <f t="shared" si="215"/>
        <v>0</v>
      </c>
      <c r="P150" s="9">
        <f t="shared" si="215"/>
        <v>0</v>
      </c>
      <c r="Q150" s="9">
        <f t="shared" si="215"/>
        <v>0</v>
      </c>
      <c r="R150" s="9">
        <f t="shared" si="215"/>
        <v>0</v>
      </c>
      <c r="S150" s="9">
        <f t="shared" si="215"/>
        <v>0</v>
      </c>
      <c r="T150" s="9">
        <f t="shared" si="215"/>
        <v>0</v>
      </c>
      <c r="U150" s="9">
        <f t="shared" si="215"/>
        <v>2.6928509999999992</v>
      </c>
      <c r="V150" s="9">
        <f t="shared" si="215"/>
        <v>0</v>
      </c>
      <c r="W150" s="9">
        <f t="shared" si="215"/>
        <v>0</v>
      </c>
      <c r="X150" s="9">
        <f t="shared" si="215"/>
        <v>3.479261000000001</v>
      </c>
      <c r="Y150" s="9">
        <f t="shared" si="215"/>
        <v>0</v>
      </c>
      <c r="Z150" s="9">
        <f t="shared" si="215"/>
        <v>1</v>
      </c>
      <c r="AA150" s="9">
        <f t="shared" si="215"/>
        <v>0</v>
      </c>
      <c r="AB150" s="9">
        <f t="shared" si="215"/>
        <v>1.823661</v>
      </c>
      <c r="AC150" s="9">
        <f t="shared" si="215"/>
        <v>0</v>
      </c>
      <c r="AD150" s="9">
        <f t="shared" si="215"/>
        <v>0</v>
      </c>
      <c r="AE150" s="9">
        <f t="shared" si="215"/>
        <v>25.014478</v>
      </c>
      <c r="AF150" s="9"/>
      <c r="AG150" s="270"/>
      <c r="AH150" s="273">
        <f t="shared" ref="AH150:AH152" si="216">SUM(C150:AG150)</f>
        <v>131.85957500000004</v>
      </c>
      <c r="AI150" s="273">
        <f t="shared" si="197"/>
        <v>751.47117282468048</v>
      </c>
      <c r="AJ150" s="273">
        <f>MIN(C150:AG150)</f>
        <v>0</v>
      </c>
      <c r="AK150" s="273">
        <f>MAX(C150:AG150)</f>
        <v>82.530022000000002</v>
      </c>
      <c r="AL150" s="273">
        <f>AVERAGE(C150:AG150)</f>
        <v>4.5468818965517253</v>
      </c>
    </row>
    <row r="151" spans="1:40" ht="15.6">
      <c r="A151" s="267" t="s">
        <v>405</v>
      </c>
      <c r="B151" s="9" t="s">
        <v>3</v>
      </c>
      <c r="C151" s="9">
        <f t="shared" ref="C151:AE151" si="217">C143+C147</f>
        <v>0</v>
      </c>
      <c r="D151" s="9">
        <f t="shared" si="217"/>
        <v>7.5519040000000013</v>
      </c>
      <c r="E151" s="9">
        <f t="shared" si="217"/>
        <v>0</v>
      </c>
      <c r="F151" s="9">
        <f t="shared" si="217"/>
        <v>6.1</v>
      </c>
      <c r="G151" s="9">
        <f t="shared" si="217"/>
        <v>0</v>
      </c>
      <c r="H151" s="9">
        <f t="shared" si="217"/>
        <v>0</v>
      </c>
      <c r="I151" s="9">
        <f t="shared" si="217"/>
        <v>3.3527519999999997</v>
      </c>
      <c r="J151" s="9">
        <f t="shared" si="217"/>
        <v>53.138824</v>
      </c>
      <c r="K151" s="9">
        <f t="shared" si="217"/>
        <v>0</v>
      </c>
      <c r="L151" s="9">
        <f t="shared" si="217"/>
        <v>0</v>
      </c>
      <c r="M151" s="9">
        <f t="shared" si="217"/>
        <v>2.879928</v>
      </c>
      <c r="N151" s="9">
        <f t="shared" si="217"/>
        <v>0</v>
      </c>
      <c r="O151" s="9">
        <f t="shared" si="217"/>
        <v>0</v>
      </c>
      <c r="P151" s="9">
        <f t="shared" si="217"/>
        <v>0</v>
      </c>
      <c r="Q151" s="9">
        <f t="shared" si="217"/>
        <v>0</v>
      </c>
      <c r="R151" s="9">
        <f t="shared" si="217"/>
        <v>0</v>
      </c>
      <c r="S151" s="9">
        <f t="shared" si="217"/>
        <v>0</v>
      </c>
      <c r="T151" s="9">
        <f t="shared" si="217"/>
        <v>0</v>
      </c>
      <c r="U151" s="9">
        <f t="shared" si="217"/>
        <v>7.0766919999999995</v>
      </c>
      <c r="V151" s="9">
        <f t="shared" si="217"/>
        <v>0</v>
      </c>
      <c r="W151" s="9">
        <f t="shared" si="217"/>
        <v>0</v>
      </c>
      <c r="X151" s="9">
        <f t="shared" si="217"/>
        <v>7.5304120000000001</v>
      </c>
      <c r="Y151" s="9">
        <f t="shared" si="217"/>
        <v>0</v>
      </c>
      <c r="Z151" s="9">
        <f t="shared" si="217"/>
        <v>6.1</v>
      </c>
      <c r="AA151" s="9">
        <f t="shared" si="217"/>
        <v>0</v>
      </c>
      <c r="AB151" s="9">
        <f t="shared" si="217"/>
        <v>0</v>
      </c>
      <c r="AC151" s="9">
        <f t="shared" si="217"/>
        <v>0</v>
      </c>
      <c r="AD151" s="9">
        <f t="shared" si="217"/>
        <v>0</v>
      </c>
      <c r="AE151" s="9">
        <f t="shared" si="217"/>
        <v>19.955176000000002</v>
      </c>
      <c r="AF151" s="9"/>
      <c r="AG151" s="270"/>
      <c r="AH151" s="273">
        <f t="shared" si="216"/>
        <v>113.685688</v>
      </c>
      <c r="AI151" s="273">
        <f t="shared" si="197"/>
        <v>548.49387732238154</v>
      </c>
      <c r="AJ151" s="273">
        <f>MIN(C151:AG151)</f>
        <v>0</v>
      </c>
      <c r="AK151" s="273">
        <f>MAX(C151:AG151)</f>
        <v>53.138824</v>
      </c>
      <c r="AL151" s="273">
        <f>AVERAGE(C151:AG151)</f>
        <v>3.9201961379310344</v>
      </c>
    </row>
    <row r="152" spans="1:40" ht="15.6">
      <c r="A152" s="267" t="s">
        <v>406</v>
      </c>
      <c r="B152" s="9" t="s">
        <v>3</v>
      </c>
      <c r="C152" s="9">
        <f t="shared" ref="C152:N152" si="218">C144+C148</f>
        <v>0</v>
      </c>
      <c r="D152" s="9">
        <f t="shared" si="218"/>
        <v>5.8117440000000009</v>
      </c>
      <c r="E152" s="9">
        <f t="shared" si="218"/>
        <v>0</v>
      </c>
      <c r="F152" s="9">
        <f t="shared" si="218"/>
        <v>4.5999999999999996</v>
      </c>
      <c r="G152" s="9">
        <f t="shared" si="218"/>
        <v>0</v>
      </c>
      <c r="H152" s="9">
        <f t="shared" si="218"/>
        <v>0</v>
      </c>
      <c r="I152" s="9">
        <f t="shared" si="218"/>
        <v>2.7981719999999997</v>
      </c>
      <c r="J152" s="9">
        <f t="shared" si="218"/>
        <v>43.858114</v>
      </c>
      <c r="K152" s="9">
        <f t="shared" si="218"/>
        <v>0</v>
      </c>
      <c r="L152" s="9">
        <f t="shared" si="218"/>
        <v>0</v>
      </c>
      <c r="M152" s="9">
        <f t="shared" si="218"/>
        <v>2.4035579999999999</v>
      </c>
      <c r="N152" s="9">
        <f t="shared" si="218"/>
        <v>0</v>
      </c>
      <c r="O152" s="9">
        <f>O144+O148</f>
        <v>0</v>
      </c>
      <c r="P152" s="9">
        <f t="shared" ref="P152:AE152" si="219">P144+P148</f>
        <v>0</v>
      </c>
      <c r="Q152" s="9">
        <f t="shared" si="219"/>
        <v>0</v>
      </c>
      <c r="R152" s="9">
        <f t="shared" si="219"/>
        <v>0</v>
      </c>
      <c r="S152" s="9">
        <f t="shared" si="219"/>
        <v>0</v>
      </c>
      <c r="T152" s="9">
        <f t="shared" si="219"/>
        <v>0</v>
      </c>
      <c r="U152" s="9">
        <f t="shared" si="219"/>
        <v>5.4151369999999996</v>
      </c>
      <c r="V152" s="9">
        <f t="shared" si="219"/>
        <v>0</v>
      </c>
      <c r="W152" s="9">
        <f t="shared" si="219"/>
        <v>0</v>
      </c>
      <c r="X152" s="9">
        <f t="shared" si="219"/>
        <v>5.7938070000000002</v>
      </c>
      <c r="Y152" s="9">
        <f t="shared" si="219"/>
        <v>0</v>
      </c>
      <c r="Z152" s="9">
        <f t="shared" si="219"/>
        <v>4.5999999999999996</v>
      </c>
      <c r="AA152" s="9">
        <f t="shared" si="219"/>
        <v>0</v>
      </c>
      <c r="AB152" s="9">
        <f t="shared" si="219"/>
        <v>0</v>
      </c>
      <c r="AC152" s="9">
        <f t="shared" si="219"/>
        <v>0</v>
      </c>
      <c r="AD152" s="9">
        <f t="shared" si="219"/>
        <v>0</v>
      </c>
      <c r="AE152" s="9">
        <f t="shared" si="219"/>
        <v>16.163385999999999</v>
      </c>
      <c r="AF152" s="9"/>
      <c r="AG152" s="270"/>
      <c r="AH152" s="273">
        <f t="shared" si="216"/>
        <v>91.443917999999996</v>
      </c>
      <c r="AI152" s="273">
        <f t="shared" si="197"/>
        <v>447.45636411369605</v>
      </c>
      <c r="AJ152" s="273">
        <f>MIN(C152:AG152)</f>
        <v>0</v>
      </c>
      <c r="AK152" s="273">
        <f>MAX(C152:AG152)</f>
        <v>43.858114</v>
      </c>
      <c r="AL152" s="273">
        <f>AVERAGE(C152:AG152)</f>
        <v>3.1532385517241379</v>
      </c>
    </row>
    <row r="153" spans="1:40" ht="15.6">
      <c r="A153" s="267" t="s">
        <v>543</v>
      </c>
      <c r="B153" s="9" t="s">
        <v>3</v>
      </c>
      <c r="C153" s="9">
        <f>SUM(C149:C152)</f>
        <v>0</v>
      </c>
      <c r="D153" s="9">
        <f t="shared" ref="D153:AH153" si="220">SUM(D149:D152)</f>
        <v>24.205824000000007</v>
      </c>
      <c r="E153" s="9">
        <f t="shared" si="220"/>
        <v>0</v>
      </c>
      <c r="F153" s="9">
        <f t="shared" si="220"/>
        <v>16.299999999999997</v>
      </c>
      <c r="G153" s="9">
        <f t="shared" si="220"/>
        <v>0</v>
      </c>
      <c r="H153" s="9">
        <f t="shared" si="220"/>
        <v>0</v>
      </c>
      <c r="I153" s="9">
        <f t="shared" si="220"/>
        <v>18.256211999999998</v>
      </c>
      <c r="J153" s="9">
        <f t="shared" si="220"/>
        <v>272.43309399999998</v>
      </c>
      <c r="K153" s="9">
        <f t="shared" si="220"/>
        <v>0</v>
      </c>
      <c r="L153" s="9">
        <f t="shared" si="220"/>
        <v>0</v>
      </c>
      <c r="M153" s="9">
        <f t="shared" si="220"/>
        <v>15.681618</v>
      </c>
      <c r="N153" s="9">
        <f t="shared" si="220"/>
        <v>0</v>
      </c>
      <c r="O153" s="9">
        <f t="shared" si="220"/>
        <v>0</v>
      </c>
      <c r="P153" s="9">
        <f t="shared" si="220"/>
        <v>0</v>
      </c>
      <c r="Q153" s="9">
        <f t="shared" si="220"/>
        <v>0</v>
      </c>
      <c r="R153" s="9">
        <f t="shared" si="220"/>
        <v>0</v>
      </c>
      <c r="S153" s="9">
        <f t="shared" si="220"/>
        <v>0</v>
      </c>
      <c r="T153" s="9">
        <f t="shared" si="220"/>
        <v>0</v>
      </c>
      <c r="U153" s="9">
        <f t="shared" si="220"/>
        <v>21.618226999999997</v>
      </c>
      <c r="V153" s="9">
        <f t="shared" si="220"/>
        <v>0</v>
      </c>
      <c r="W153" s="9">
        <f t="shared" si="220"/>
        <v>0</v>
      </c>
      <c r="X153" s="9">
        <f t="shared" si="220"/>
        <v>24.088797000000003</v>
      </c>
      <c r="Y153" s="9">
        <f t="shared" si="220"/>
        <v>0</v>
      </c>
      <c r="Z153" s="9">
        <f t="shared" si="220"/>
        <v>16.299999999999997</v>
      </c>
      <c r="AA153" s="9">
        <f t="shared" si="220"/>
        <v>0</v>
      </c>
      <c r="AB153" s="9">
        <f t="shared" si="220"/>
        <v>1.823661</v>
      </c>
      <c r="AC153" s="9">
        <f t="shared" si="220"/>
        <v>0</v>
      </c>
      <c r="AD153" s="9">
        <f t="shared" si="220"/>
        <v>0</v>
      </c>
      <c r="AE153" s="9">
        <f t="shared" si="220"/>
        <v>87.143405999999999</v>
      </c>
      <c r="AF153" s="9"/>
      <c r="AG153" s="270"/>
      <c r="AH153" s="273">
        <f t="shared" si="220"/>
        <v>497.85083900000001</v>
      </c>
      <c r="AI153" s="273">
        <f t="shared" si="197"/>
        <v>2611.5249217287164</v>
      </c>
      <c r="AJ153" s="273">
        <f>MIN(C153:AG153)</f>
        <v>0</v>
      </c>
      <c r="AK153" s="273">
        <f>MAX(C153:AG153)</f>
        <v>272.43309399999998</v>
      </c>
      <c r="AL153" s="273">
        <f>AVERAGE(C153:AG153)</f>
        <v>17.167270310344829</v>
      </c>
    </row>
    <row r="154" spans="1:40" ht="15.6" hidden="1">
      <c r="A154" s="332" t="s">
        <v>312</v>
      </c>
      <c r="B154" s="333" t="s">
        <v>3</v>
      </c>
      <c r="C154" s="333">
        <v>0</v>
      </c>
      <c r="D154" s="333">
        <v>0</v>
      </c>
      <c r="E154" s="333">
        <v>0</v>
      </c>
      <c r="F154" s="333">
        <v>0</v>
      </c>
      <c r="G154" s="333">
        <v>0</v>
      </c>
      <c r="H154" s="333">
        <v>0</v>
      </c>
      <c r="I154" s="333">
        <v>0</v>
      </c>
      <c r="J154" s="333">
        <v>0</v>
      </c>
      <c r="K154" s="333">
        <v>0</v>
      </c>
      <c r="L154" s="334">
        <v>0</v>
      </c>
      <c r="M154" s="334">
        <v>0</v>
      </c>
      <c r="N154" s="334">
        <v>0</v>
      </c>
      <c r="O154" s="334">
        <v>0</v>
      </c>
      <c r="P154" s="334">
        <v>0</v>
      </c>
      <c r="Q154" s="334">
        <v>0</v>
      </c>
      <c r="R154" s="333">
        <v>0</v>
      </c>
      <c r="S154" s="333">
        <v>0</v>
      </c>
      <c r="T154" s="333">
        <v>0</v>
      </c>
      <c r="U154" s="333">
        <v>0</v>
      </c>
      <c r="V154" s="333">
        <v>0</v>
      </c>
      <c r="W154" s="333">
        <v>0</v>
      </c>
      <c r="X154" s="333">
        <v>0</v>
      </c>
      <c r="Y154" s="333">
        <v>0</v>
      </c>
      <c r="Z154" s="333">
        <v>0</v>
      </c>
      <c r="AA154" s="333">
        <v>0</v>
      </c>
      <c r="AB154" s="333">
        <v>0</v>
      </c>
      <c r="AC154" s="333">
        <v>0</v>
      </c>
      <c r="AD154" s="333">
        <v>0</v>
      </c>
      <c r="AE154" s="333">
        <v>0</v>
      </c>
      <c r="AF154" s="333"/>
      <c r="AG154" s="334"/>
      <c r="AH154" s="335">
        <f t="shared" ref="AH154:AH160" si="221">SUM(C154:AG154)</f>
        <v>0</v>
      </c>
      <c r="AI154" s="273">
        <f t="shared" si="197"/>
        <v>0</v>
      </c>
      <c r="AJ154" s="335">
        <f t="shared" ref="AJ154:AJ168" si="222">MIN(C154:AG154)</f>
        <v>0</v>
      </c>
      <c r="AK154" s="335">
        <f t="shared" ref="AK154:AK165" si="223">MAX(C154:AG154)</f>
        <v>0</v>
      </c>
      <c r="AL154" s="335">
        <f t="shared" ref="AL154:AL168" si="224">AVERAGE(C154:AG154)</f>
        <v>0</v>
      </c>
    </row>
    <row r="155" spans="1:40" ht="15.6" hidden="1">
      <c r="A155" s="332" t="s">
        <v>313</v>
      </c>
      <c r="B155" s="333" t="s">
        <v>3</v>
      </c>
      <c r="C155" s="333">
        <v>0</v>
      </c>
      <c r="D155" s="333">
        <v>0</v>
      </c>
      <c r="E155" s="333">
        <v>0</v>
      </c>
      <c r="F155" s="333">
        <v>0</v>
      </c>
      <c r="G155" s="333">
        <v>0</v>
      </c>
      <c r="H155" s="333">
        <v>0</v>
      </c>
      <c r="I155" s="333">
        <v>0</v>
      </c>
      <c r="J155" s="333">
        <v>0</v>
      </c>
      <c r="K155" s="333">
        <v>0</v>
      </c>
      <c r="L155" s="334">
        <v>0</v>
      </c>
      <c r="M155" s="334">
        <v>0</v>
      </c>
      <c r="N155" s="334">
        <v>0</v>
      </c>
      <c r="O155" s="334">
        <v>0</v>
      </c>
      <c r="P155" s="334">
        <v>0</v>
      </c>
      <c r="Q155" s="334">
        <v>0</v>
      </c>
      <c r="R155" s="333">
        <v>0</v>
      </c>
      <c r="S155" s="333">
        <v>0</v>
      </c>
      <c r="T155" s="333">
        <v>0</v>
      </c>
      <c r="U155" s="333">
        <v>0</v>
      </c>
      <c r="V155" s="333">
        <v>0</v>
      </c>
      <c r="W155" s="333">
        <v>0</v>
      </c>
      <c r="X155" s="333">
        <v>0</v>
      </c>
      <c r="Y155" s="333">
        <v>0</v>
      </c>
      <c r="Z155" s="333">
        <v>0</v>
      </c>
      <c r="AA155" s="333">
        <v>0</v>
      </c>
      <c r="AB155" s="333">
        <v>0</v>
      </c>
      <c r="AC155" s="333">
        <v>0</v>
      </c>
      <c r="AD155" s="333">
        <v>0</v>
      </c>
      <c r="AE155" s="333">
        <v>0</v>
      </c>
      <c r="AF155" s="333"/>
      <c r="AG155" s="334"/>
      <c r="AH155" s="335">
        <f t="shared" si="221"/>
        <v>0</v>
      </c>
      <c r="AI155" s="273">
        <f t="shared" si="197"/>
        <v>122.97000000000001</v>
      </c>
      <c r="AJ155" s="335">
        <f t="shared" si="222"/>
        <v>0</v>
      </c>
      <c r="AK155" s="335">
        <f t="shared" si="223"/>
        <v>0</v>
      </c>
      <c r="AL155" s="335">
        <f t="shared" si="224"/>
        <v>0</v>
      </c>
    </row>
    <row r="156" spans="1:40" ht="15.6">
      <c r="A156" s="267" t="s">
        <v>256</v>
      </c>
      <c r="B156" s="9" t="s">
        <v>3</v>
      </c>
      <c r="C156" s="9">
        <v>0</v>
      </c>
      <c r="D156" s="9">
        <v>0</v>
      </c>
      <c r="E156" s="9">
        <v>0</v>
      </c>
      <c r="F156" s="9">
        <v>0</v>
      </c>
      <c r="G156" s="9">
        <v>0</v>
      </c>
      <c r="H156" s="9">
        <v>0</v>
      </c>
      <c r="I156" s="9">
        <v>0</v>
      </c>
      <c r="J156" s="9">
        <v>0</v>
      </c>
      <c r="K156" s="9">
        <v>0</v>
      </c>
      <c r="L156" s="9">
        <v>0</v>
      </c>
      <c r="M156" s="9">
        <v>0</v>
      </c>
      <c r="N156" s="9">
        <v>0</v>
      </c>
      <c r="O156" s="9">
        <v>0</v>
      </c>
      <c r="P156" s="9">
        <v>0</v>
      </c>
      <c r="Q156" s="9">
        <v>0</v>
      </c>
      <c r="R156" s="9">
        <v>0</v>
      </c>
      <c r="S156" s="9">
        <v>0</v>
      </c>
      <c r="T156" s="9">
        <v>0</v>
      </c>
      <c r="U156" s="9">
        <v>0</v>
      </c>
      <c r="V156" s="9">
        <v>0</v>
      </c>
      <c r="W156" s="9">
        <v>0</v>
      </c>
      <c r="X156" s="9">
        <v>0</v>
      </c>
      <c r="Y156" s="9">
        <v>0</v>
      </c>
      <c r="Z156" s="9">
        <v>0</v>
      </c>
      <c r="AA156" s="9">
        <v>0</v>
      </c>
      <c r="AB156" s="9">
        <v>0</v>
      </c>
      <c r="AC156" s="9">
        <v>0</v>
      </c>
      <c r="AD156" s="9">
        <v>0</v>
      </c>
      <c r="AE156" s="9">
        <v>0</v>
      </c>
      <c r="AF156" s="9"/>
      <c r="AG156" s="9"/>
      <c r="AH156" s="273">
        <f t="shared" si="221"/>
        <v>0</v>
      </c>
      <c r="AI156" s="273">
        <f t="shared" si="197"/>
        <v>122.97000000000001</v>
      </c>
      <c r="AJ156" s="273">
        <f t="shared" si="222"/>
        <v>0</v>
      </c>
      <c r="AK156" s="273">
        <f t="shared" si="223"/>
        <v>0</v>
      </c>
      <c r="AL156" s="273">
        <f t="shared" si="224"/>
        <v>0</v>
      </c>
    </row>
    <row r="157" spans="1:40" ht="15.6">
      <c r="A157" s="267" t="s">
        <v>257</v>
      </c>
      <c r="B157" s="9" t="s">
        <v>3</v>
      </c>
      <c r="C157" s="9">
        <v>0</v>
      </c>
      <c r="D157" s="9">
        <v>0</v>
      </c>
      <c r="E157" s="9">
        <v>0</v>
      </c>
      <c r="F157" s="9">
        <v>0</v>
      </c>
      <c r="G157" s="9">
        <v>0</v>
      </c>
      <c r="H157" s="9">
        <v>0</v>
      </c>
      <c r="I157" s="9">
        <v>0</v>
      </c>
      <c r="J157" s="9">
        <v>0</v>
      </c>
      <c r="K157" s="9">
        <v>0</v>
      </c>
      <c r="L157" s="9">
        <v>0</v>
      </c>
      <c r="M157" s="9">
        <v>0</v>
      </c>
      <c r="N157" s="9">
        <v>0</v>
      </c>
      <c r="O157" s="9">
        <v>0</v>
      </c>
      <c r="P157" s="9">
        <v>0</v>
      </c>
      <c r="Q157" s="9">
        <v>0</v>
      </c>
      <c r="R157" s="9">
        <v>0</v>
      </c>
      <c r="S157" s="9">
        <v>0</v>
      </c>
      <c r="T157" s="9">
        <v>0</v>
      </c>
      <c r="U157" s="9">
        <v>0</v>
      </c>
      <c r="V157" s="9">
        <v>0</v>
      </c>
      <c r="W157" s="9">
        <v>0</v>
      </c>
      <c r="X157" s="9">
        <v>0</v>
      </c>
      <c r="Y157" s="9">
        <v>0</v>
      </c>
      <c r="Z157" s="9">
        <v>0</v>
      </c>
      <c r="AA157" s="9">
        <v>0</v>
      </c>
      <c r="AB157" s="9">
        <v>0</v>
      </c>
      <c r="AC157" s="9">
        <v>0</v>
      </c>
      <c r="AD157" s="9">
        <v>0</v>
      </c>
      <c r="AE157" s="9">
        <v>0</v>
      </c>
      <c r="AF157" s="9"/>
      <c r="AG157" s="9"/>
      <c r="AH157" s="273">
        <f t="shared" si="221"/>
        <v>0</v>
      </c>
      <c r="AI157" s="273">
        <f t="shared" si="197"/>
        <v>0</v>
      </c>
      <c r="AJ157" s="273">
        <f t="shared" si="222"/>
        <v>0</v>
      </c>
      <c r="AK157" s="273">
        <f t="shared" si="223"/>
        <v>0</v>
      </c>
      <c r="AL157" s="273">
        <f t="shared" si="224"/>
        <v>0</v>
      </c>
    </row>
    <row r="158" spans="1:40" ht="13.2" hidden="1">
      <c r="A158" s="332" t="s">
        <v>15</v>
      </c>
      <c r="B158" s="333" t="s">
        <v>18</v>
      </c>
      <c r="C158" s="10">
        <v>3659</v>
      </c>
      <c r="D158" s="9">
        <v>1955</v>
      </c>
      <c r="E158" s="9">
        <v>1804</v>
      </c>
      <c r="F158" s="9">
        <v>2248</v>
      </c>
      <c r="G158" s="9">
        <v>2248</v>
      </c>
      <c r="H158" s="9">
        <v>4098</v>
      </c>
      <c r="I158" s="9">
        <v>2863</v>
      </c>
      <c r="J158" s="9">
        <v>2018</v>
      </c>
      <c r="K158" s="9">
        <v>1706</v>
      </c>
      <c r="L158" s="9">
        <v>1883</v>
      </c>
      <c r="M158" s="9">
        <v>2248</v>
      </c>
      <c r="N158" s="9">
        <v>2984</v>
      </c>
      <c r="O158" s="9">
        <v>1404</v>
      </c>
      <c r="P158" s="9">
        <v>1382</v>
      </c>
      <c r="Q158" s="9">
        <v>3275</v>
      </c>
      <c r="R158" s="9">
        <v>4457</v>
      </c>
      <c r="S158" s="9">
        <v>3950</v>
      </c>
      <c r="T158" s="9">
        <v>5475</v>
      </c>
      <c r="U158" s="9">
        <v>2366</v>
      </c>
      <c r="V158" s="9">
        <v>46</v>
      </c>
      <c r="W158" s="9">
        <v>1048</v>
      </c>
      <c r="X158" s="9">
        <v>0</v>
      </c>
      <c r="Y158" s="9">
        <v>1022</v>
      </c>
      <c r="Z158" s="9">
        <v>0</v>
      </c>
      <c r="AA158" s="9">
        <v>639</v>
      </c>
      <c r="AB158" s="9">
        <v>403</v>
      </c>
      <c r="AC158" s="9">
        <v>603</v>
      </c>
      <c r="AD158" s="9">
        <v>881</v>
      </c>
      <c r="AE158" s="9">
        <v>599</v>
      </c>
      <c r="AF158" s="333"/>
      <c r="AG158" s="334"/>
      <c r="AH158" s="335">
        <f t="shared" si="221"/>
        <v>57264</v>
      </c>
      <c r="AI158" s="273">
        <f t="shared" si="197"/>
        <v>114104</v>
      </c>
      <c r="AJ158" s="335">
        <f t="shared" si="222"/>
        <v>0</v>
      </c>
      <c r="AK158" s="335">
        <f t="shared" si="223"/>
        <v>5475</v>
      </c>
      <c r="AL158" s="335">
        <f t="shared" si="224"/>
        <v>1974.6206896551723</v>
      </c>
      <c r="AN158" s="216"/>
    </row>
    <row r="159" spans="1:40" ht="13.2" hidden="1">
      <c r="A159" s="332" t="s">
        <v>14</v>
      </c>
      <c r="B159" s="333" t="s">
        <v>18</v>
      </c>
      <c r="C159" s="9">
        <v>2071</v>
      </c>
      <c r="D159" s="9">
        <v>2335</v>
      </c>
      <c r="E159" s="9">
        <v>2034</v>
      </c>
      <c r="F159" s="9">
        <v>2612</v>
      </c>
      <c r="G159" s="9">
        <v>2612</v>
      </c>
      <c r="H159" s="9">
        <v>700</v>
      </c>
      <c r="I159" s="9">
        <v>3378</v>
      </c>
      <c r="J159" s="9">
        <v>2306</v>
      </c>
      <c r="K159" s="9">
        <v>2018</v>
      </c>
      <c r="L159" s="9">
        <v>2306</v>
      </c>
      <c r="M159" s="9">
        <v>2612</v>
      </c>
      <c r="N159" s="9">
        <v>3132</v>
      </c>
      <c r="O159" s="9">
        <v>1710</v>
      </c>
      <c r="P159" s="9">
        <v>1636</v>
      </c>
      <c r="Q159" s="9">
        <v>0</v>
      </c>
      <c r="R159" s="9">
        <v>0</v>
      </c>
      <c r="S159" s="9">
        <v>0</v>
      </c>
      <c r="T159" s="9">
        <v>195</v>
      </c>
      <c r="U159" s="9">
        <v>2723</v>
      </c>
      <c r="V159" s="9">
        <v>0</v>
      </c>
      <c r="W159" s="9">
        <v>1236</v>
      </c>
      <c r="X159" s="9">
        <v>0</v>
      </c>
      <c r="Y159" s="9">
        <v>1127</v>
      </c>
      <c r="Z159" s="9">
        <v>0</v>
      </c>
      <c r="AA159" s="9">
        <v>784</v>
      </c>
      <c r="AB159" s="9">
        <v>482</v>
      </c>
      <c r="AC159" s="9">
        <v>734</v>
      </c>
      <c r="AD159" s="9">
        <v>0</v>
      </c>
      <c r="AE159" s="9">
        <v>1211</v>
      </c>
      <c r="AF159" s="333"/>
      <c r="AG159" s="334"/>
      <c r="AH159" s="335">
        <f t="shared" si="221"/>
        <v>39954</v>
      </c>
      <c r="AI159" s="273">
        <f t="shared" si="197"/>
        <v>111647</v>
      </c>
      <c r="AJ159" s="335">
        <f t="shared" si="222"/>
        <v>0</v>
      </c>
      <c r="AK159" s="335">
        <f t="shared" si="223"/>
        <v>3378</v>
      </c>
      <c r="AL159" s="335">
        <f t="shared" si="224"/>
        <v>1377.7241379310344</v>
      </c>
      <c r="AN159" s="216"/>
    </row>
    <row r="160" spans="1:40" ht="15.6">
      <c r="A160" s="267" t="s">
        <v>16</v>
      </c>
      <c r="B160" s="270" t="s">
        <v>3</v>
      </c>
      <c r="C160" s="9">
        <f>CONVERT(C158,"gal","m3")*3</f>
        <v>41.552465152967997</v>
      </c>
      <c r="D160" s="9">
        <f t="shared" ref="D160:AE160" si="225">CONVERT(D158,"gal","m3")*3</f>
        <v>22.201440113159997</v>
      </c>
      <c r="E160" s="9">
        <f t="shared" si="225"/>
        <v>20.486648575007997</v>
      </c>
      <c r="F160" s="9">
        <f t="shared" si="225"/>
        <v>25.528817071296</v>
      </c>
      <c r="G160" s="9">
        <f t="shared" si="225"/>
        <v>25.528817071296</v>
      </c>
      <c r="H160" s="9">
        <f t="shared" si="225"/>
        <v>46.537852472495999</v>
      </c>
      <c r="I160" s="9">
        <f t="shared" si="225"/>
        <v>32.512901812775993</v>
      </c>
      <c r="J160" s="9">
        <f t="shared" si="225"/>
        <v>22.916882940335999</v>
      </c>
      <c r="K160" s="9">
        <f t="shared" si="225"/>
        <v>19.373737510512001</v>
      </c>
      <c r="L160" s="9">
        <f t="shared" si="225"/>
        <v>21.383791167816</v>
      </c>
      <c r="M160" s="9">
        <f t="shared" si="225"/>
        <v>25.528817071296</v>
      </c>
      <c r="N160" s="9">
        <f t="shared" si="225"/>
        <v>33.887006290367999</v>
      </c>
      <c r="O160" s="9">
        <f t="shared" si="225"/>
        <v>15.944154434208</v>
      </c>
      <c r="P160" s="9">
        <f t="shared" si="225"/>
        <v>15.694317256464002</v>
      </c>
      <c r="Q160" s="9">
        <f t="shared" si="225"/>
        <v>37.191670777799999</v>
      </c>
      <c r="R160" s="9">
        <f t="shared" si="225"/>
        <v>50.614740963863994</v>
      </c>
      <c r="S160" s="9">
        <f t="shared" si="225"/>
        <v>44.857129640400004</v>
      </c>
      <c r="T160" s="9">
        <f t="shared" si="225"/>
        <v>62.175388552199998</v>
      </c>
      <c r="U160" s="9">
        <f t="shared" si="225"/>
        <v>26.868852842831998</v>
      </c>
      <c r="V160" s="9">
        <f t="shared" si="225"/>
        <v>0.52238682619200005</v>
      </c>
      <c r="W160" s="9">
        <f t="shared" si="225"/>
        <v>11.901334648896</v>
      </c>
      <c r="X160" s="9">
        <f t="shared" si="225"/>
        <v>0</v>
      </c>
      <c r="Y160" s="9">
        <f t="shared" si="225"/>
        <v>11.606072529743999</v>
      </c>
      <c r="Z160" s="9">
        <f t="shared" si="225"/>
        <v>0</v>
      </c>
      <c r="AA160" s="9">
        <f t="shared" si="225"/>
        <v>7.2566343899280001</v>
      </c>
      <c r="AB160" s="9">
        <f t="shared" si="225"/>
        <v>4.5765628468560005</v>
      </c>
      <c r="AC160" s="9">
        <f t="shared" si="225"/>
        <v>6.847809917255999</v>
      </c>
      <c r="AD160" s="9">
        <f t="shared" si="225"/>
        <v>10.004843345112</v>
      </c>
      <c r="AE160" s="9">
        <f t="shared" si="225"/>
        <v>6.8023849758479997</v>
      </c>
      <c r="AF160" s="9"/>
      <c r="AG160" s="270"/>
      <c r="AH160" s="273">
        <f t="shared" si="221"/>
        <v>650.30346119692774</v>
      </c>
      <c r="AI160" s="273">
        <f t="shared" si="197"/>
        <v>1295.7918786046075</v>
      </c>
      <c r="AJ160" s="273">
        <f t="shared" si="222"/>
        <v>0</v>
      </c>
      <c r="AK160" s="273">
        <f t="shared" si="223"/>
        <v>62.175388552199998</v>
      </c>
      <c r="AL160" s="273">
        <f t="shared" si="224"/>
        <v>22.424257282652682</v>
      </c>
    </row>
    <row r="161" spans="1:38" ht="15.6">
      <c r="A161" s="267" t="s">
        <v>17</v>
      </c>
      <c r="B161" s="270" t="s">
        <v>3</v>
      </c>
      <c r="C161" s="9">
        <f>CONVERT(C159,"gal","m3")*3</f>
        <v>23.518763413992001</v>
      </c>
      <c r="D161" s="9">
        <f t="shared" ref="D161:AE161" si="226">CONVERT(D159,"gal","m3")*3</f>
        <v>26.516809546920001</v>
      </c>
      <c r="E161" s="9">
        <f t="shared" si="226"/>
        <v>23.098582705967999</v>
      </c>
      <c r="F161" s="9">
        <f t="shared" si="226"/>
        <v>29.662486739423997</v>
      </c>
      <c r="G161" s="9">
        <f t="shared" si="226"/>
        <v>29.662486739423997</v>
      </c>
      <c r="H161" s="9">
        <f t="shared" si="226"/>
        <v>7.9493647464000006</v>
      </c>
      <c r="I161" s="9">
        <f t="shared" si="226"/>
        <v>38.361363019056</v>
      </c>
      <c r="J161" s="9">
        <f t="shared" si="226"/>
        <v>26.187478721712004</v>
      </c>
      <c r="K161" s="9">
        <f t="shared" si="226"/>
        <v>22.916882940335999</v>
      </c>
      <c r="L161" s="9">
        <f t="shared" si="226"/>
        <v>26.187478721712004</v>
      </c>
      <c r="M161" s="9">
        <f t="shared" si="226"/>
        <v>29.662486739423997</v>
      </c>
      <c r="N161" s="9">
        <f t="shared" si="226"/>
        <v>35.567729122464002</v>
      </c>
      <c r="O161" s="9">
        <f t="shared" si="226"/>
        <v>19.419162451919998</v>
      </c>
      <c r="P161" s="9">
        <f t="shared" si="226"/>
        <v>18.578801035871997</v>
      </c>
      <c r="Q161" s="9">
        <f t="shared" si="226"/>
        <v>0</v>
      </c>
      <c r="R161" s="9">
        <f t="shared" si="226"/>
        <v>0</v>
      </c>
      <c r="S161" s="9">
        <f t="shared" si="226"/>
        <v>0</v>
      </c>
      <c r="T161" s="9">
        <f t="shared" si="226"/>
        <v>2.2144658936399999</v>
      </c>
      <c r="U161" s="9">
        <f t="shared" si="226"/>
        <v>30.923028863496</v>
      </c>
      <c r="V161" s="9">
        <f t="shared" si="226"/>
        <v>0</v>
      </c>
      <c r="W161" s="9">
        <f t="shared" si="226"/>
        <v>14.036306895072</v>
      </c>
      <c r="X161" s="9">
        <f t="shared" si="226"/>
        <v>0</v>
      </c>
      <c r="Y161" s="9">
        <f t="shared" si="226"/>
        <v>12.798477241703999</v>
      </c>
      <c r="Z161" s="9">
        <f t="shared" si="226"/>
        <v>0</v>
      </c>
      <c r="AA161" s="9">
        <f t="shared" si="226"/>
        <v>8.9032885159679989</v>
      </c>
      <c r="AB161" s="9">
        <f t="shared" si="226"/>
        <v>5.4737054396640001</v>
      </c>
      <c r="AC161" s="9">
        <f t="shared" si="226"/>
        <v>8.3354767483680003</v>
      </c>
      <c r="AD161" s="9">
        <f t="shared" si="226"/>
        <v>0</v>
      </c>
      <c r="AE161" s="9">
        <f t="shared" si="226"/>
        <v>13.752401011272001</v>
      </c>
      <c r="AF161" s="9"/>
      <c r="AG161" s="270"/>
      <c r="AH161" s="273">
        <f>SUM(C161:AG161)</f>
        <v>453.7270272538081</v>
      </c>
      <c r="AI161" s="273">
        <f t="shared" si="197"/>
        <v>1267.8896083447441</v>
      </c>
      <c r="AJ161" s="273">
        <f t="shared" si="222"/>
        <v>0</v>
      </c>
      <c r="AK161" s="273">
        <f t="shared" si="223"/>
        <v>38.361363019056</v>
      </c>
      <c r="AL161" s="273">
        <f t="shared" si="224"/>
        <v>15.645759560476142</v>
      </c>
    </row>
    <row r="162" spans="1:38" ht="13.2" hidden="1">
      <c r="A162" s="332" t="s">
        <v>401</v>
      </c>
      <c r="B162" s="333" t="s">
        <v>18</v>
      </c>
      <c r="C162" s="333">
        <f t="shared" ref="C162:AD162" si="227">C163*264</f>
        <v>2777350</v>
      </c>
      <c r="D162" s="333">
        <f t="shared" si="227"/>
        <v>2889877</v>
      </c>
      <c r="E162" s="333">
        <f t="shared" si="227"/>
        <v>3067263</v>
      </c>
      <c r="F162" s="333">
        <f t="shared" si="227"/>
        <v>3075114</v>
      </c>
      <c r="G162" s="333">
        <f t="shared" si="227"/>
        <v>2883131</v>
      </c>
      <c r="H162" s="333">
        <f t="shared" si="227"/>
        <v>2792254</v>
      </c>
      <c r="I162" s="333">
        <f t="shared" si="227"/>
        <v>2682003</v>
      </c>
      <c r="J162" s="333">
        <f t="shared" si="227"/>
        <v>2064259</v>
      </c>
      <c r="K162" s="333">
        <f t="shared" si="227"/>
        <v>7966992</v>
      </c>
      <c r="L162" s="333">
        <f t="shared" si="227"/>
        <v>9411072</v>
      </c>
      <c r="M162" s="333">
        <f t="shared" si="227"/>
        <v>12337512</v>
      </c>
      <c r="N162" s="333">
        <f t="shared" si="227"/>
        <v>12872112</v>
      </c>
      <c r="O162" s="333">
        <f t="shared" si="227"/>
        <v>13032888</v>
      </c>
      <c r="P162" s="333">
        <f t="shared" si="227"/>
        <v>13203168</v>
      </c>
      <c r="Q162" s="333">
        <f t="shared" si="227"/>
        <v>13114728</v>
      </c>
      <c r="R162" s="333">
        <f t="shared" si="227"/>
        <v>13282368</v>
      </c>
      <c r="S162" s="333">
        <f t="shared" si="227"/>
        <v>13293984</v>
      </c>
      <c r="T162" s="333">
        <f t="shared" si="227"/>
        <v>13283952</v>
      </c>
      <c r="U162" s="333">
        <f t="shared" si="227"/>
        <v>13192608</v>
      </c>
      <c r="V162" s="333">
        <f t="shared" si="227"/>
        <v>13196568</v>
      </c>
      <c r="W162" s="333">
        <f t="shared" si="227"/>
        <v>13375296</v>
      </c>
      <c r="X162" s="333">
        <f t="shared" si="227"/>
        <v>13311936</v>
      </c>
      <c r="Y162" s="333">
        <f t="shared" si="227"/>
        <v>12836208</v>
      </c>
      <c r="Z162" s="333">
        <f t="shared" si="227"/>
        <v>11797632</v>
      </c>
      <c r="AA162" s="333">
        <f t="shared" si="227"/>
        <v>13095984</v>
      </c>
      <c r="AB162" s="333">
        <f t="shared" si="227"/>
        <v>12715560</v>
      </c>
      <c r="AC162" s="333">
        <f t="shared" si="227"/>
        <v>12965568</v>
      </c>
      <c r="AD162" s="333">
        <f t="shared" si="227"/>
        <v>13328568</v>
      </c>
      <c r="AE162" s="333">
        <f>AE163*264</f>
        <v>13641936</v>
      </c>
      <c r="AF162" s="333"/>
      <c r="AG162" s="334"/>
      <c r="AH162" s="335">
        <f t="shared" ref="AH162" si="228">SUM(C162:AG162)</f>
        <v>287487891</v>
      </c>
      <c r="AI162" s="273">
        <f t="shared" si="197"/>
        <v>401907579</v>
      </c>
      <c r="AJ162" s="335">
        <f t="shared" si="222"/>
        <v>2064259</v>
      </c>
      <c r="AK162" s="335">
        <f t="shared" si="223"/>
        <v>13641936</v>
      </c>
      <c r="AL162" s="335">
        <f t="shared" si="224"/>
        <v>9913375.5517241377</v>
      </c>
    </row>
    <row r="163" spans="1:38" ht="15.6">
      <c r="A163" s="267" t="s">
        <v>401</v>
      </c>
      <c r="B163" s="9" t="s">
        <v>3</v>
      </c>
      <c r="C163" s="10">
        <v>10520.265151515152</v>
      </c>
      <c r="D163" s="10">
        <v>10946.503787878788</v>
      </c>
      <c r="E163" s="10">
        <v>11618.420454545454</v>
      </c>
      <c r="F163" s="10">
        <v>11648.15909090909</v>
      </c>
      <c r="G163" s="10">
        <v>10920.950757575758</v>
      </c>
      <c r="H163" s="10">
        <v>10576.719696969696</v>
      </c>
      <c r="I163" s="10">
        <v>10159.102272727272</v>
      </c>
      <c r="J163" s="10">
        <v>7819.162878787879</v>
      </c>
      <c r="K163" s="10">
        <v>30178</v>
      </c>
      <c r="L163" s="10">
        <v>35648</v>
      </c>
      <c r="M163" s="10">
        <v>46733</v>
      </c>
      <c r="N163" s="10">
        <v>48758</v>
      </c>
      <c r="O163" s="10">
        <v>49367</v>
      </c>
      <c r="P163" s="10">
        <v>50012</v>
      </c>
      <c r="Q163" s="10">
        <v>49677</v>
      </c>
      <c r="R163" s="10">
        <v>50312</v>
      </c>
      <c r="S163" s="10">
        <v>50356</v>
      </c>
      <c r="T163" s="10">
        <v>50318</v>
      </c>
      <c r="U163" s="10">
        <v>49972</v>
      </c>
      <c r="V163" s="10">
        <v>49987</v>
      </c>
      <c r="W163" s="10">
        <v>50664</v>
      </c>
      <c r="X163" s="10">
        <v>50424</v>
      </c>
      <c r="Y163" s="10">
        <v>48622</v>
      </c>
      <c r="Z163" s="10">
        <v>44688</v>
      </c>
      <c r="AA163" s="10">
        <v>49606</v>
      </c>
      <c r="AB163" s="10">
        <v>48165</v>
      </c>
      <c r="AC163" s="10">
        <v>49112</v>
      </c>
      <c r="AD163" s="10">
        <v>50487</v>
      </c>
      <c r="AE163" s="10">
        <v>51674</v>
      </c>
      <c r="AF163" s="10"/>
      <c r="AG163" s="365"/>
      <c r="AH163" s="273">
        <f>SUM(C163:AG163)</f>
        <v>1088969.2840909092</v>
      </c>
      <c r="AI163" s="273">
        <f t="shared" si="197"/>
        <v>1522377.1931818184</v>
      </c>
      <c r="AJ163" s="273">
        <f t="shared" si="222"/>
        <v>7819.162878787879</v>
      </c>
      <c r="AK163" s="273">
        <f t="shared" si="223"/>
        <v>51674</v>
      </c>
      <c r="AL163" s="273">
        <f t="shared" si="224"/>
        <v>37550.66496865204</v>
      </c>
    </row>
    <row r="164" spans="1:38" ht="13.2" hidden="1">
      <c r="A164" s="332" t="s">
        <v>8</v>
      </c>
      <c r="B164" s="333" t="s">
        <v>19</v>
      </c>
      <c r="C164" s="819">
        <v>23</v>
      </c>
      <c r="D164" s="819">
        <v>23</v>
      </c>
      <c r="E164" s="819">
        <v>24</v>
      </c>
      <c r="F164" s="819">
        <v>24</v>
      </c>
      <c r="G164" s="819">
        <v>23</v>
      </c>
      <c r="H164" s="819">
        <v>24</v>
      </c>
      <c r="I164" s="819">
        <v>24</v>
      </c>
      <c r="J164" s="819">
        <v>24</v>
      </c>
      <c r="K164" s="819">
        <v>21</v>
      </c>
      <c r="L164" s="819">
        <v>22</v>
      </c>
      <c r="M164" s="819">
        <v>24</v>
      </c>
      <c r="N164" s="819">
        <v>24</v>
      </c>
      <c r="O164" s="819">
        <v>24</v>
      </c>
      <c r="P164" s="819">
        <v>24</v>
      </c>
      <c r="Q164" s="819">
        <v>24</v>
      </c>
      <c r="R164" s="819">
        <v>24</v>
      </c>
      <c r="S164" s="819">
        <v>24</v>
      </c>
      <c r="T164" s="819">
        <v>24</v>
      </c>
      <c r="U164" s="819">
        <v>24</v>
      </c>
      <c r="V164" s="819">
        <v>24</v>
      </c>
      <c r="W164" s="819">
        <v>24</v>
      </c>
      <c r="X164" s="819">
        <v>24</v>
      </c>
      <c r="Y164" s="819">
        <v>24</v>
      </c>
      <c r="Z164" s="819">
        <v>24</v>
      </c>
      <c r="AA164" s="819">
        <v>24</v>
      </c>
      <c r="AB164" s="819">
        <v>24</v>
      </c>
      <c r="AC164" s="819">
        <v>24</v>
      </c>
      <c r="AD164" s="819">
        <v>24</v>
      </c>
      <c r="AE164" s="819">
        <v>24</v>
      </c>
      <c r="AF164" s="819"/>
      <c r="AG164" s="819"/>
      <c r="AH164" s="337">
        <f t="shared" ref="AH164" si="229">SUM(C164:AG164)</f>
        <v>688</v>
      </c>
      <c r="AI164" s="273">
        <f t="shared" si="197"/>
        <v>1431.75</v>
      </c>
      <c r="AJ164" s="337">
        <f t="shared" si="222"/>
        <v>21</v>
      </c>
      <c r="AK164" s="337">
        <f t="shared" si="223"/>
        <v>24</v>
      </c>
      <c r="AL164" s="337">
        <f t="shared" si="224"/>
        <v>23.724137931034484</v>
      </c>
    </row>
    <row r="165" spans="1:38" ht="15.6">
      <c r="A165" s="267" t="s">
        <v>8</v>
      </c>
      <c r="B165" s="9" t="s">
        <v>3</v>
      </c>
      <c r="C165" s="10">
        <f t="shared" ref="C165:X165" si="230">C164*0.878*60</f>
        <v>1211.6399999999999</v>
      </c>
      <c r="D165" s="10">
        <f t="shared" si="230"/>
        <v>1211.6399999999999</v>
      </c>
      <c r="E165" s="10">
        <f t="shared" si="230"/>
        <v>1264.32</v>
      </c>
      <c r="F165" s="10">
        <f t="shared" si="230"/>
        <v>1264.32</v>
      </c>
      <c r="G165" s="10">
        <f t="shared" si="230"/>
        <v>1211.6399999999999</v>
      </c>
      <c r="H165" s="10">
        <f t="shared" si="230"/>
        <v>1264.32</v>
      </c>
      <c r="I165" s="10">
        <f t="shared" si="230"/>
        <v>1264.32</v>
      </c>
      <c r="J165" s="10">
        <f t="shared" si="230"/>
        <v>1264.32</v>
      </c>
      <c r="K165" s="10">
        <f t="shared" si="230"/>
        <v>1106.28</v>
      </c>
      <c r="L165" s="10">
        <f t="shared" si="230"/>
        <v>1158.96</v>
      </c>
      <c r="M165" s="10">
        <f t="shared" si="230"/>
        <v>1264.32</v>
      </c>
      <c r="N165" s="10">
        <f t="shared" si="230"/>
        <v>1264.32</v>
      </c>
      <c r="O165" s="10">
        <f t="shared" si="230"/>
        <v>1264.32</v>
      </c>
      <c r="P165" s="10">
        <f t="shared" si="230"/>
        <v>1264.32</v>
      </c>
      <c r="Q165" s="10">
        <f t="shared" si="230"/>
        <v>1264.32</v>
      </c>
      <c r="R165" s="10">
        <f t="shared" si="230"/>
        <v>1264.32</v>
      </c>
      <c r="S165" s="10">
        <f t="shared" si="230"/>
        <v>1264.32</v>
      </c>
      <c r="T165" s="10">
        <f t="shared" si="230"/>
        <v>1264.32</v>
      </c>
      <c r="U165" s="10">
        <f t="shared" si="230"/>
        <v>1264.32</v>
      </c>
      <c r="V165" s="10">
        <f t="shared" si="230"/>
        <v>1264.32</v>
      </c>
      <c r="W165" s="10">
        <f t="shared" si="230"/>
        <v>1264.32</v>
      </c>
      <c r="X165" s="10">
        <f t="shared" si="230"/>
        <v>1264.32</v>
      </c>
      <c r="Y165" s="10">
        <f>Y164*0.878*60</f>
        <v>1264.32</v>
      </c>
      <c r="Z165" s="10">
        <f t="shared" ref="Z165:AE165" si="231">Z164*0.878*60</f>
        <v>1264.32</v>
      </c>
      <c r="AA165" s="10">
        <f t="shared" si="231"/>
        <v>1264.32</v>
      </c>
      <c r="AB165" s="10">
        <f t="shared" si="231"/>
        <v>1264.32</v>
      </c>
      <c r="AC165" s="10">
        <f t="shared" si="231"/>
        <v>1264.32</v>
      </c>
      <c r="AD165" s="10">
        <f t="shared" si="231"/>
        <v>1264.32</v>
      </c>
      <c r="AE165" s="10">
        <f t="shared" si="231"/>
        <v>1264.32</v>
      </c>
      <c r="AF165" s="10"/>
      <c r="AG165" s="365"/>
      <c r="AH165" s="336">
        <f>SUM(C165:AG165)</f>
        <v>36243.839999999997</v>
      </c>
      <c r="AI165" s="1004">
        <f>AH165+AI131</f>
        <v>75424.59</v>
      </c>
      <c r="AJ165" s="336">
        <f t="shared" si="222"/>
        <v>1106.28</v>
      </c>
      <c r="AK165" s="336">
        <f t="shared" si="223"/>
        <v>1264.32</v>
      </c>
      <c r="AL165" s="336">
        <f t="shared" si="224"/>
        <v>1249.7875862068963</v>
      </c>
    </row>
    <row r="166" spans="1:38" ht="13.2" hidden="1">
      <c r="A166" s="332" t="s">
        <v>300</v>
      </c>
      <c r="B166" s="333" t="s">
        <v>19</v>
      </c>
      <c r="C166" s="333"/>
      <c r="D166" s="333">
        <v>0.58333333333333337</v>
      </c>
      <c r="E166" s="333"/>
      <c r="F166" s="333"/>
      <c r="G166" s="333"/>
      <c r="H166" s="333"/>
      <c r="I166" s="333">
        <v>0.66666666666666663</v>
      </c>
      <c r="J166" s="333"/>
      <c r="K166" s="333"/>
      <c r="L166" s="333">
        <v>0.25</v>
      </c>
      <c r="M166" s="333"/>
      <c r="N166" s="333"/>
      <c r="O166" s="333">
        <v>1</v>
      </c>
      <c r="P166" s="333">
        <v>0.5</v>
      </c>
      <c r="Q166" s="333"/>
      <c r="R166" s="333"/>
      <c r="S166" s="333"/>
      <c r="T166" s="333"/>
      <c r="U166" s="333"/>
      <c r="V166" s="333"/>
      <c r="W166" s="333"/>
      <c r="X166" s="333">
        <v>1</v>
      </c>
      <c r="Y166" s="333"/>
      <c r="Z166" s="333"/>
      <c r="AA166" s="333"/>
      <c r="AB166" s="333"/>
      <c r="AC166" s="333"/>
      <c r="AD166" s="333"/>
      <c r="AE166" s="333"/>
      <c r="AF166" s="333"/>
      <c r="AG166" s="333"/>
      <c r="AH166" s="335">
        <f>SUM(C166:AG166)</f>
        <v>4</v>
      </c>
      <c r="AI166" s="273">
        <f t="shared" si="197"/>
        <v>19.5</v>
      </c>
      <c r="AJ166" s="335">
        <f t="shared" si="222"/>
        <v>0.25</v>
      </c>
      <c r="AK166" s="335">
        <f>MAX(C166:AG166)</f>
        <v>1</v>
      </c>
      <c r="AL166" s="335">
        <f t="shared" si="224"/>
        <v>0.66666666666666663</v>
      </c>
    </row>
    <row r="167" spans="1:38" ht="15.6">
      <c r="A167" s="267" t="s">
        <v>300</v>
      </c>
      <c r="B167" s="9" t="s">
        <v>3</v>
      </c>
      <c r="C167" s="9">
        <f t="shared" ref="C167:AE167" si="232">C166*24.9*60</f>
        <v>0</v>
      </c>
      <c r="D167" s="9">
        <f t="shared" si="232"/>
        <v>871.5</v>
      </c>
      <c r="E167" s="9">
        <f t="shared" si="232"/>
        <v>0</v>
      </c>
      <c r="F167" s="9">
        <f t="shared" si="232"/>
        <v>0</v>
      </c>
      <c r="G167" s="9">
        <f t="shared" si="232"/>
        <v>0</v>
      </c>
      <c r="H167" s="9">
        <f t="shared" si="232"/>
        <v>0</v>
      </c>
      <c r="I167" s="9">
        <f t="shared" si="232"/>
        <v>995.99999999999989</v>
      </c>
      <c r="J167" s="9">
        <f t="shared" si="232"/>
        <v>0</v>
      </c>
      <c r="K167" s="9">
        <f t="shared" si="232"/>
        <v>0</v>
      </c>
      <c r="L167" s="9">
        <f t="shared" si="232"/>
        <v>373.5</v>
      </c>
      <c r="M167" s="9">
        <f t="shared" si="232"/>
        <v>0</v>
      </c>
      <c r="N167" s="9">
        <f t="shared" si="232"/>
        <v>0</v>
      </c>
      <c r="O167" s="9">
        <f t="shared" si="232"/>
        <v>1494</v>
      </c>
      <c r="P167" s="9">
        <f t="shared" si="232"/>
        <v>747</v>
      </c>
      <c r="Q167" s="9">
        <f t="shared" si="232"/>
        <v>0</v>
      </c>
      <c r="R167" s="9">
        <f t="shared" si="232"/>
        <v>0</v>
      </c>
      <c r="S167" s="9">
        <f t="shared" si="232"/>
        <v>0</v>
      </c>
      <c r="T167" s="9">
        <f t="shared" si="232"/>
        <v>0</v>
      </c>
      <c r="U167" s="9">
        <f t="shared" si="232"/>
        <v>0</v>
      </c>
      <c r="V167" s="9">
        <f t="shared" si="232"/>
        <v>0</v>
      </c>
      <c r="W167" s="9">
        <f t="shared" si="232"/>
        <v>0</v>
      </c>
      <c r="X167" s="9">
        <f t="shared" si="232"/>
        <v>1494</v>
      </c>
      <c r="Y167" s="9">
        <f t="shared" si="232"/>
        <v>0</v>
      </c>
      <c r="Z167" s="9">
        <f t="shared" si="232"/>
        <v>0</v>
      </c>
      <c r="AA167" s="9">
        <f t="shared" si="232"/>
        <v>0</v>
      </c>
      <c r="AB167" s="9">
        <f t="shared" si="232"/>
        <v>0</v>
      </c>
      <c r="AC167" s="9">
        <f t="shared" si="232"/>
        <v>0</v>
      </c>
      <c r="AD167" s="9">
        <f t="shared" si="232"/>
        <v>0</v>
      </c>
      <c r="AE167" s="9">
        <f t="shared" si="232"/>
        <v>0</v>
      </c>
      <c r="AF167" s="9"/>
      <c r="AG167" s="270"/>
      <c r="AH167" s="273">
        <f>SUM(C167:AG167)</f>
        <v>5976</v>
      </c>
      <c r="AI167" s="273">
        <f>AH167+AI133</f>
        <v>29133</v>
      </c>
      <c r="AJ167" s="273">
        <f t="shared" si="222"/>
        <v>0</v>
      </c>
      <c r="AK167" s="273">
        <f>MAX(C167:AG167)</f>
        <v>1494</v>
      </c>
      <c r="AL167" s="273">
        <f t="shared" si="224"/>
        <v>206.06896551724137</v>
      </c>
    </row>
    <row r="168" spans="1:38" ht="13.2">
      <c r="A168" s="267" t="s">
        <v>4</v>
      </c>
      <c r="B168" s="9" t="s">
        <v>5</v>
      </c>
      <c r="C168" s="10">
        <v>132</v>
      </c>
      <c r="D168" s="10">
        <v>131</v>
      </c>
      <c r="E168" s="10">
        <v>131</v>
      </c>
      <c r="F168" s="10">
        <v>133</v>
      </c>
      <c r="G168" s="10">
        <v>130</v>
      </c>
      <c r="H168" s="10">
        <v>134</v>
      </c>
      <c r="I168" s="10">
        <v>137</v>
      </c>
      <c r="J168" s="10">
        <v>137</v>
      </c>
      <c r="K168" s="10">
        <v>132</v>
      </c>
      <c r="L168" s="10">
        <v>124</v>
      </c>
      <c r="M168" s="10">
        <v>128</v>
      </c>
      <c r="N168" s="10">
        <v>128</v>
      </c>
      <c r="O168" s="10">
        <v>127</v>
      </c>
      <c r="P168" s="10">
        <v>128</v>
      </c>
      <c r="Q168" s="10">
        <v>125</v>
      </c>
      <c r="R168" s="10">
        <v>128</v>
      </c>
      <c r="S168" s="10">
        <v>129</v>
      </c>
      <c r="T168" s="10">
        <v>129</v>
      </c>
      <c r="U168" s="10">
        <v>127</v>
      </c>
      <c r="V168" s="10">
        <v>114</v>
      </c>
      <c r="W168" s="10">
        <v>112</v>
      </c>
      <c r="X168" s="10">
        <v>112</v>
      </c>
      <c r="Y168" s="10">
        <v>120</v>
      </c>
      <c r="Z168" s="10">
        <v>118</v>
      </c>
      <c r="AA168" s="10">
        <v>122</v>
      </c>
      <c r="AB168" s="10">
        <v>122</v>
      </c>
      <c r="AC168" s="10">
        <v>122</v>
      </c>
      <c r="AD168" s="10">
        <v>123</v>
      </c>
      <c r="AE168" s="10">
        <v>123</v>
      </c>
      <c r="AF168" s="10"/>
      <c r="AG168" s="365"/>
      <c r="AH168" s="273"/>
      <c r="AI168" s="273"/>
      <c r="AJ168" s="336">
        <f t="shared" si="222"/>
        <v>112</v>
      </c>
      <c r="AK168" s="336">
        <f>MAX(C168:AG168)</f>
        <v>137</v>
      </c>
      <c r="AL168" s="336">
        <f t="shared" si="224"/>
        <v>126.13793103448276</v>
      </c>
    </row>
  </sheetData>
  <sheetProtection formatCells="0" formatColumns="0" formatRows="0" insertRows="0" selectLockedCells="1"/>
  <mergeCells count="6">
    <mergeCell ref="IB2:IS2"/>
    <mergeCell ref="BN2:CU2"/>
    <mergeCell ref="CV2:EC2"/>
    <mergeCell ref="ED2:FK2"/>
    <mergeCell ref="FL2:GS2"/>
    <mergeCell ref="GT2:IA2"/>
  </mergeCells>
  <pageMargins left="0.75" right="0.75" top="1" bottom="1" header="0.5" footer="0.5"/>
  <pageSetup paperSize="8"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6"/>
  <sheetViews>
    <sheetView topLeftCell="A45" zoomScale="85" zoomScaleNormal="85" workbookViewId="0">
      <selection activeCell="E87" sqref="E87"/>
    </sheetView>
  </sheetViews>
  <sheetFormatPr defaultRowHeight="13.2"/>
  <cols>
    <col min="1" max="1" width="66.44140625" bestFit="1" customWidth="1"/>
    <col min="2" max="2" width="14" bestFit="1" customWidth="1"/>
    <col min="3" max="3" width="25" bestFit="1" customWidth="1"/>
    <col min="5" max="5" width="62.44140625" customWidth="1"/>
    <col min="6" max="6" width="13" customWidth="1"/>
    <col min="7" max="7" width="25" bestFit="1" customWidth="1"/>
    <col min="8" max="8" width="9.88671875" bestFit="1" customWidth="1"/>
    <col min="9" max="9" width="62.44140625" customWidth="1"/>
    <col min="10" max="10" width="14.88671875" customWidth="1"/>
    <col min="11" max="11" width="25" bestFit="1" customWidth="1"/>
    <col min="13" max="13" width="62.44140625" customWidth="1"/>
    <col min="14" max="14" width="14.88671875" customWidth="1"/>
    <col min="15" max="15" width="25" bestFit="1" customWidth="1"/>
  </cols>
  <sheetData>
    <row r="2" spans="1:15">
      <c r="A2" s="296">
        <v>43739</v>
      </c>
      <c r="B2" s="297"/>
      <c r="C2" s="298"/>
      <c r="E2" s="296">
        <v>43739</v>
      </c>
      <c r="M2" s="296">
        <v>43739</v>
      </c>
    </row>
    <row r="3" spans="1:15">
      <c r="A3" s="296"/>
      <c r="B3" s="297"/>
      <c r="C3" s="298"/>
      <c r="I3" s="152"/>
      <c r="J3" s="152"/>
      <c r="K3" s="152"/>
    </row>
    <row r="4" spans="1:15" ht="13.8" thickBot="1">
      <c r="A4" s="296" t="s">
        <v>398</v>
      </c>
      <c r="B4" s="297"/>
      <c r="C4" s="298"/>
      <c r="E4" s="296" t="s">
        <v>399</v>
      </c>
      <c r="I4" s="342"/>
      <c r="J4" s="152"/>
      <c r="K4" s="152"/>
      <c r="M4" s="296" t="s">
        <v>400</v>
      </c>
    </row>
    <row r="5" spans="1:15" ht="14.4" thickBot="1">
      <c r="A5" s="299" t="s">
        <v>346</v>
      </c>
      <c r="B5" s="1012">
        <v>887034</v>
      </c>
      <c r="C5" s="1013"/>
      <c r="E5" s="299" t="s">
        <v>367</v>
      </c>
      <c r="F5" s="1012">
        <v>887036</v>
      </c>
      <c r="G5" s="1013"/>
      <c r="I5" s="343"/>
      <c r="J5" s="1016"/>
      <c r="K5" s="1016"/>
      <c r="M5" s="299" t="s">
        <v>368</v>
      </c>
      <c r="N5" s="1012">
        <v>887038</v>
      </c>
      <c r="O5" s="1013"/>
    </row>
    <row r="6" spans="1:15" ht="15.6" thickBot="1">
      <c r="A6" s="300" t="s">
        <v>335</v>
      </c>
      <c r="B6" s="301" t="s">
        <v>336</v>
      </c>
      <c r="C6" s="301" t="s">
        <v>337</v>
      </c>
      <c r="E6" s="300" t="s">
        <v>335</v>
      </c>
      <c r="F6" s="301" t="s">
        <v>336</v>
      </c>
      <c r="G6" s="301" t="s">
        <v>337</v>
      </c>
      <c r="I6" s="354"/>
      <c r="J6" s="354"/>
      <c r="K6" s="354"/>
      <c r="M6" s="300" t="s">
        <v>335</v>
      </c>
      <c r="N6" s="301" t="s">
        <v>336</v>
      </c>
      <c r="O6" s="301" t="s">
        <v>337</v>
      </c>
    </row>
    <row r="7" spans="1:15" ht="14.4" thickBot="1">
      <c r="A7" s="302" t="s">
        <v>338</v>
      </c>
      <c r="B7" s="303" t="s">
        <v>339</v>
      </c>
      <c r="C7" s="303">
        <v>0.09</v>
      </c>
      <c r="E7" s="302" t="s">
        <v>347</v>
      </c>
      <c r="F7" s="303" t="s">
        <v>348</v>
      </c>
      <c r="G7" s="303">
        <v>0.05</v>
      </c>
      <c r="I7" s="355"/>
      <c r="J7" s="356"/>
      <c r="K7" s="356"/>
      <c r="M7" s="302" t="s">
        <v>369</v>
      </c>
      <c r="N7" s="303" t="s">
        <v>370</v>
      </c>
      <c r="O7" s="303">
        <v>0.05</v>
      </c>
    </row>
    <row r="8" spans="1:15" ht="14.4" thickBot="1">
      <c r="A8" s="302" t="s">
        <v>340</v>
      </c>
      <c r="B8" s="303" t="s">
        <v>341</v>
      </c>
      <c r="C8" s="303">
        <v>0.06</v>
      </c>
      <c r="E8" s="302" t="s">
        <v>349</v>
      </c>
      <c r="F8" s="303" t="s">
        <v>350</v>
      </c>
      <c r="G8" s="303">
        <v>0.09</v>
      </c>
      <c r="I8" s="355"/>
      <c r="J8" s="356"/>
      <c r="K8" s="356"/>
      <c r="M8" s="302" t="s">
        <v>351</v>
      </c>
      <c r="N8" s="303" t="s">
        <v>352</v>
      </c>
      <c r="O8" s="303">
        <v>0.12</v>
      </c>
    </row>
    <row r="9" spans="1:15" ht="14.4" thickBot="1">
      <c r="A9" s="302" t="s">
        <v>342</v>
      </c>
      <c r="B9" s="303" t="s">
        <v>343</v>
      </c>
      <c r="C9" s="303">
        <v>0.2</v>
      </c>
      <c r="E9" s="302" t="s">
        <v>351</v>
      </c>
      <c r="F9" s="303" t="s">
        <v>352</v>
      </c>
      <c r="G9" s="303">
        <v>0.05</v>
      </c>
      <c r="I9" s="1017"/>
      <c r="J9" s="1017"/>
      <c r="K9" s="357"/>
      <c r="M9" s="1014" t="s">
        <v>0</v>
      </c>
      <c r="N9" s="1015"/>
      <c r="O9" s="304">
        <f>SUM(O7:O8)</f>
        <v>0.16999999999999998</v>
      </c>
    </row>
    <row r="10" spans="1:15" ht="14.4" thickBot="1">
      <c r="A10" s="302" t="s">
        <v>344</v>
      </c>
      <c r="B10" s="303" t="s">
        <v>345</v>
      </c>
      <c r="C10" s="303">
        <v>0.06</v>
      </c>
      <c r="E10" s="302" t="s">
        <v>353</v>
      </c>
      <c r="F10" s="303" t="s">
        <v>354</v>
      </c>
      <c r="G10" s="303">
        <v>7.0000000000000007E-2</v>
      </c>
      <c r="I10" s="152"/>
      <c r="J10" s="152"/>
      <c r="K10" s="152"/>
    </row>
    <row r="11" spans="1:15" ht="14.4" thickBot="1">
      <c r="A11" s="1014" t="s">
        <v>0</v>
      </c>
      <c r="B11" s="1015"/>
      <c r="C11" s="304">
        <f>SUM(C7:C10)</f>
        <v>0.41</v>
      </c>
      <c r="E11" s="302" t="s">
        <v>355</v>
      </c>
      <c r="F11" s="303" t="s">
        <v>356</v>
      </c>
      <c r="G11" s="303">
        <v>0.14000000000000001</v>
      </c>
      <c r="I11" s="152"/>
      <c r="J11" s="152"/>
      <c r="K11" s="152"/>
    </row>
    <row r="12" spans="1:15" ht="14.4" thickBot="1">
      <c r="E12" s="302" t="s">
        <v>357</v>
      </c>
      <c r="F12" s="303" t="s">
        <v>358</v>
      </c>
      <c r="G12" s="303">
        <v>0.1</v>
      </c>
      <c r="I12" s="152"/>
      <c r="J12" s="152"/>
      <c r="K12" s="152"/>
    </row>
    <row r="13" spans="1:15" ht="14.4" thickBot="1">
      <c r="E13" s="302" t="s">
        <v>359</v>
      </c>
      <c r="F13" s="303" t="s">
        <v>360</v>
      </c>
      <c r="G13" s="303">
        <v>7.0000000000000007E-2</v>
      </c>
    </row>
    <row r="14" spans="1:15" ht="14.4" thickBot="1">
      <c r="E14" s="302" t="s">
        <v>361</v>
      </c>
      <c r="F14" s="303" t="s">
        <v>362</v>
      </c>
      <c r="G14" s="303">
        <v>0.12</v>
      </c>
    </row>
    <row r="15" spans="1:15" ht="14.4" thickBot="1">
      <c r="E15" s="302" t="s">
        <v>363</v>
      </c>
      <c r="F15" s="303" t="s">
        <v>364</v>
      </c>
      <c r="G15" s="303">
        <v>0.1</v>
      </c>
    </row>
    <row r="16" spans="1:15" ht="14.4" thickBot="1">
      <c r="E16" s="302" t="s">
        <v>365</v>
      </c>
      <c r="F16" s="303" t="s">
        <v>366</v>
      </c>
      <c r="G16" s="303">
        <v>0.03</v>
      </c>
    </row>
    <row r="17" spans="1:15" ht="14.4" thickBot="1">
      <c r="E17" s="1014" t="s">
        <v>0</v>
      </c>
      <c r="F17" s="1015"/>
      <c r="G17" s="304">
        <f>SUM(G7:G16)</f>
        <v>0.82000000000000006</v>
      </c>
    </row>
    <row r="20" spans="1:15">
      <c r="A20" s="296">
        <v>43770</v>
      </c>
      <c r="E20" s="296"/>
      <c r="I20" s="296">
        <v>43770</v>
      </c>
      <c r="M20" s="296">
        <v>43770</v>
      </c>
    </row>
    <row r="21" spans="1:15">
      <c r="A21" s="296"/>
    </row>
    <row r="22" spans="1:15" ht="13.8" thickBot="1">
      <c r="A22" s="296" t="s">
        <v>398</v>
      </c>
      <c r="I22" s="296" t="s">
        <v>410</v>
      </c>
      <c r="M22" s="296" t="s">
        <v>400</v>
      </c>
    </row>
    <row r="23" spans="1:15" ht="14.4" thickBot="1">
      <c r="A23" s="299" t="s">
        <v>408</v>
      </c>
      <c r="B23" s="1012">
        <v>891221</v>
      </c>
      <c r="C23" s="1013"/>
      <c r="I23" s="299" t="s">
        <v>412</v>
      </c>
      <c r="J23" s="1012">
        <v>902567</v>
      </c>
      <c r="K23" s="1013"/>
      <c r="M23" s="299" t="s">
        <v>397</v>
      </c>
      <c r="N23" s="1012">
        <v>891225</v>
      </c>
      <c r="O23" s="1013"/>
    </row>
    <row r="24" spans="1:15" ht="15.6" thickBot="1">
      <c r="A24" s="300" t="s">
        <v>335</v>
      </c>
      <c r="B24" s="301" t="s">
        <v>336</v>
      </c>
      <c r="C24" s="301" t="s">
        <v>337</v>
      </c>
      <c r="I24" s="300" t="s">
        <v>335</v>
      </c>
      <c r="J24" s="301" t="s">
        <v>336</v>
      </c>
      <c r="K24" s="301" t="s">
        <v>337</v>
      </c>
      <c r="M24" s="300" t="s">
        <v>335</v>
      </c>
      <c r="N24" s="301" t="s">
        <v>336</v>
      </c>
      <c r="O24" s="301" t="s">
        <v>337</v>
      </c>
    </row>
    <row r="25" spans="1:15" ht="14.4" thickBot="1">
      <c r="A25" s="302"/>
      <c r="B25" s="303"/>
      <c r="C25" s="303" t="s">
        <v>381</v>
      </c>
      <c r="I25" s="302"/>
      <c r="J25" s="303"/>
      <c r="K25" s="303" t="s">
        <v>381</v>
      </c>
      <c r="M25" s="302" t="s">
        <v>393</v>
      </c>
      <c r="N25" s="303" t="s">
        <v>394</v>
      </c>
      <c r="O25" s="303">
        <v>0.15</v>
      </c>
    </row>
    <row r="26" spans="1:15" ht="14.4" thickBot="1">
      <c r="A26" s="302"/>
      <c r="B26" s="303"/>
      <c r="C26" s="303"/>
      <c r="I26" s="302"/>
      <c r="J26" s="303"/>
      <c r="K26" s="303"/>
      <c r="M26" s="302" t="s">
        <v>395</v>
      </c>
      <c r="N26" s="303" t="s">
        <v>396</v>
      </c>
      <c r="O26" s="303">
        <v>0.08</v>
      </c>
    </row>
    <row r="27" spans="1:15" ht="14.4" thickBot="1">
      <c r="A27" s="1014" t="s">
        <v>0</v>
      </c>
      <c r="B27" s="1015"/>
      <c r="C27" s="304">
        <f>SUM(C25:C26)</f>
        <v>0</v>
      </c>
      <c r="I27" s="1014" t="s">
        <v>0</v>
      </c>
      <c r="J27" s="1015"/>
      <c r="K27" s="304">
        <f>SUM(K25:K26)</f>
        <v>0</v>
      </c>
      <c r="M27" s="1014" t="s">
        <v>0</v>
      </c>
      <c r="N27" s="1015"/>
      <c r="O27" s="304">
        <f>SUM(O25:O26)</f>
        <v>0.22999999999999998</v>
      </c>
    </row>
    <row r="31" spans="1:15">
      <c r="A31" s="296">
        <v>43800</v>
      </c>
      <c r="E31" s="296">
        <v>43800</v>
      </c>
      <c r="I31" s="296">
        <v>43800</v>
      </c>
      <c r="M31" s="296">
        <v>43800</v>
      </c>
    </row>
    <row r="32" spans="1:15">
      <c r="A32" s="296"/>
      <c r="E32" s="296"/>
    </row>
    <row r="33" spans="1:15" ht="13.8" thickBot="1">
      <c r="A33" s="296" t="s">
        <v>398</v>
      </c>
      <c r="E33" s="296" t="s">
        <v>399</v>
      </c>
      <c r="I33" s="296" t="s">
        <v>410</v>
      </c>
      <c r="M33" s="296" t="s">
        <v>400</v>
      </c>
    </row>
    <row r="34" spans="1:15" ht="14.4" thickBot="1">
      <c r="A34" s="299" t="s">
        <v>460</v>
      </c>
      <c r="B34" s="1012">
        <v>917419</v>
      </c>
      <c r="C34" s="1013"/>
      <c r="E34" s="299" t="s">
        <v>480</v>
      </c>
      <c r="F34" s="1012">
        <v>920360</v>
      </c>
      <c r="G34" s="1013"/>
      <c r="I34" s="299" t="s">
        <v>486</v>
      </c>
      <c r="J34" s="1012">
        <v>916676</v>
      </c>
      <c r="K34" s="1013"/>
      <c r="M34" s="299" t="s">
        <v>479</v>
      </c>
      <c r="N34" s="1012">
        <v>917421</v>
      </c>
      <c r="O34" s="1013"/>
    </row>
    <row r="35" spans="1:15" ht="15.6" thickBot="1">
      <c r="A35" s="300" t="s">
        <v>335</v>
      </c>
      <c r="B35" s="301" t="s">
        <v>336</v>
      </c>
      <c r="C35" s="301" t="s">
        <v>337</v>
      </c>
      <c r="E35" s="300" t="s">
        <v>335</v>
      </c>
      <c r="F35" s="301" t="s">
        <v>336</v>
      </c>
      <c r="G35" s="301" t="s">
        <v>337</v>
      </c>
      <c r="I35" s="300" t="s">
        <v>335</v>
      </c>
      <c r="J35" s="301" t="s">
        <v>336</v>
      </c>
      <c r="K35" s="301" t="s">
        <v>337</v>
      </c>
      <c r="M35" s="300" t="s">
        <v>335</v>
      </c>
      <c r="N35" s="301" t="s">
        <v>336</v>
      </c>
      <c r="O35" s="301" t="s">
        <v>337</v>
      </c>
    </row>
    <row r="36" spans="1:15" ht="14.4" thickBot="1">
      <c r="A36" s="302" t="s">
        <v>452</v>
      </c>
      <c r="B36" s="303" t="s">
        <v>453</v>
      </c>
      <c r="C36" s="303">
        <v>0.19</v>
      </c>
      <c r="E36" s="438" t="s">
        <v>481</v>
      </c>
      <c r="F36" s="303" t="s">
        <v>482</v>
      </c>
      <c r="G36" s="303">
        <v>0.02</v>
      </c>
      <c r="I36" s="302"/>
      <c r="J36" s="303"/>
      <c r="K36" s="303" t="s">
        <v>381</v>
      </c>
      <c r="M36" s="302" t="s">
        <v>461</v>
      </c>
      <c r="N36" s="303" t="s">
        <v>462</v>
      </c>
      <c r="O36" s="303">
        <v>0.03</v>
      </c>
    </row>
    <row r="37" spans="1:15" ht="14.4" thickBot="1">
      <c r="A37" s="302" t="s">
        <v>454</v>
      </c>
      <c r="B37" s="303" t="s">
        <v>455</v>
      </c>
      <c r="C37" s="303">
        <v>0.24</v>
      </c>
      <c r="E37" s="438" t="s">
        <v>483</v>
      </c>
      <c r="F37" s="303" t="s">
        <v>484</v>
      </c>
      <c r="G37" s="303">
        <v>0.04</v>
      </c>
      <c r="I37" s="302"/>
      <c r="J37" s="303"/>
      <c r="K37" s="303"/>
      <c r="M37" s="302" t="s">
        <v>463</v>
      </c>
      <c r="N37" s="303" t="s">
        <v>464</v>
      </c>
      <c r="O37" s="303">
        <v>0.04</v>
      </c>
    </row>
    <row r="38" spans="1:15" ht="14.4" thickBot="1">
      <c r="A38" s="302" t="s">
        <v>456</v>
      </c>
      <c r="B38" s="303" t="s">
        <v>457</v>
      </c>
      <c r="C38" s="303">
        <v>0.24</v>
      </c>
      <c r="E38" s="1014" t="s">
        <v>0</v>
      </c>
      <c r="F38" s="1015"/>
      <c r="G38" s="304">
        <f>SUM(G36:G37)</f>
        <v>0.06</v>
      </c>
      <c r="I38" s="1014" t="s">
        <v>0</v>
      </c>
      <c r="J38" s="1015"/>
      <c r="K38" s="304">
        <f>SUM(K36:K37)</f>
        <v>0</v>
      </c>
      <c r="M38" s="302" t="s">
        <v>465</v>
      </c>
      <c r="N38" s="303" t="s">
        <v>466</v>
      </c>
      <c r="O38" s="303">
        <v>7.0000000000000007E-2</v>
      </c>
    </row>
    <row r="39" spans="1:15" ht="14.4" thickBot="1">
      <c r="A39" s="302" t="s">
        <v>458</v>
      </c>
      <c r="B39" s="303" t="s">
        <v>459</v>
      </c>
      <c r="C39" s="303">
        <v>0.53</v>
      </c>
      <c r="M39" s="302" t="s">
        <v>467</v>
      </c>
      <c r="N39" s="303" t="s">
        <v>468</v>
      </c>
      <c r="O39" s="303">
        <v>0.09</v>
      </c>
    </row>
    <row r="40" spans="1:15" ht="14.4" thickBot="1">
      <c r="A40" s="1014" t="s">
        <v>0</v>
      </c>
      <c r="B40" s="1015"/>
      <c r="C40" s="304">
        <f>SUM(C36:C39)</f>
        <v>1.2</v>
      </c>
      <c r="M40" s="302" t="s">
        <v>469</v>
      </c>
      <c r="N40" s="303" t="s">
        <v>470</v>
      </c>
      <c r="O40" s="303">
        <v>7.0000000000000007E-2</v>
      </c>
    </row>
    <row r="41" spans="1:15" ht="14.4" thickBot="1">
      <c r="M41" s="302" t="s">
        <v>471</v>
      </c>
      <c r="N41" s="303" t="s">
        <v>472</v>
      </c>
      <c r="O41" s="303">
        <v>0.15</v>
      </c>
    </row>
    <row r="42" spans="1:15" ht="14.4" thickBot="1">
      <c r="M42" s="302" t="s">
        <v>463</v>
      </c>
      <c r="N42" s="303" t="s">
        <v>464</v>
      </c>
      <c r="O42" s="303">
        <v>0.16</v>
      </c>
    </row>
    <row r="43" spans="1:15" ht="14.4" thickBot="1">
      <c r="M43" s="302" t="s">
        <v>473</v>
      </c>
      <c r="N43" s="303" t="s">
        <v>474</v>
      </c>
      <c r="O43" s="303">
        <v>0.14000000000000001</v>
      </c>
    </row>
    <row r="44" spans="1:15" ht="14.4" thickBot="1">
      <c r="M44" s="302" t="s">
        <v>463</v>
      </c>
      <c r="N44" s="303" t="s">
        <v>464</v>
      </c>
      <c r="O44" s="303">
        <v>0.14000000000000001</v>
      </c>
    </row>
    <row r="45" spans="1:15" ht="14.4" thickBot="1">
      <c r="M45" s="302" t="s">
        <v>465</v>
      </c>
      <c r="N45" s="303" t="s">
        <v>466</v>
      </c>
      <c r="O45" s="303">
        <v>0.17</v>
      </c>
    </row>
    <row r="46" spans="1:15" ht="14.4" thickBot="1">
      <c r="M46" s="302" t="s">
        <v>475</v>
      </c>
      <c r="N46" s="303" t="s">
        <v>476</v>
      </c>
      <c r="O46" s="303">
        <v>0.09</v>
      </c>
    </row>
    <row r="47" spans="1:15" ht="14.4" thickBot="1">
      <c r="M47" s="302" t="s">
        <v>477</v>
      </c>
      <c r="N47" s="303" t="s">
        <v>478</v>
      </c>
      <c r="O47" s="303">
        <v>0.14000000000000001</v>
      </c>
    </row>
    <row r="48" spans="1:15" ht="14.4" thickBot="1">
      <c r="M48" s="1014" t="s">
        <v>0</v>
      </c>
      <c r="N48" s="1015"/>
      <c r="O48" s="304">
        <f>SUM(O36:O47)</f>
        <v>1.29</v>
      </c>
    </row>
    <row r="51" spans="1:15">
      <c r="A51" s="296">
        <v>43831</v>
      </c>
      <c r="E51" s="296">
        <v>43831</v>
      </c>
      <c r="I51" s="296">
        <v>43831</v>
      </c>
      <c r="M51" s="296">
        <v>43831</v>
      </c>
    </row>
    <row r="52" spans="1:15">
      <c r="A52" s="296"/>
    </row>
    <row r="53" spans="1:15" ht="13.8" thickBot="1">
      <c r="A53" s="296" t="s">
        <v>398</v>
      </c>
      <c r="E53" s="296" t="s">
        <v>399</v>
      </c>
      <c r="I53" s="296" t="s">
        <v>410</v>
      </c>
      <c r="M53" s="296" t="s">
        <v>400</v>
      </c>
    </row>
    <row r="54" spans="1:15" ht="14.4" thickBot="1">
      <c r="A54" s="299" t="s">
        <v>561</v>
      </c>
      <c r="B54" s="1012">
        <v>930132</v>
      </c>
      <c r="C54" s="1013"/>
      <c r="E54" s="299" t="s">
        <v>489</v>
      </c>
      <c r="F54" s="1012">
        <v>930134</v>
      </c>
      <c r="G54" s="1013"/>
      <c r="I54" s="299" t="s">
        <v>560</v>
      </c>
      <c r="J54" s="1012">
        <v>930136</v>
      </c>
      <c r="K54" s="1013"/>
      <c r="M54" s="299" t="s">
        <v>559</v>
      </c>
      <c r="N54" s="1012">
        <v>930138</v>
      </c>
      <c r="O54" s="1013"/>
    </row>
    <row r="55" spans="1:15" ht="15.6" thickBot="1">
      <c r="A55" s="300" t="s">
        <v>335</v>
      </c>
      <c r="B55" s="301" t="s">
        <v>336</v>
      </c>
      <c r="C55" s="301" t="s">
        <v>337</v>
      </c>
      <c r="E55" s="300" t="s">
        <v>335</v>
      </c>
      <c r="F55" s="301" t="s">
        <v>336</v>
      </c>
      <c r="G55" s="301" t="s">
        <v>337</v>
      </c>
      <c r="I55" s="300" t="s">
        <v>335</v>
      </c>
      <c r="J55" s="301" t="s">
        <v>336</v>
      </c>
      <c r="K55" s="301" t="s">
        <v>337</v>
      </c>
      <c r="M55" s="300" t="s">
        <v>335</v>
      </c>
      <c r="N55" s="301" t="s">
        <v>336</v>
      </c>
      <c r="O55" s="301" t="s">
        <v>337</v>
      </c>
    </row>
    <row r="56" spans="1:15" ht="14.4" thickBot="1">
      <c r="A56" s="302"/>
      <c r="B56" s="303"/>
      <c r="C56" s="303" t="s">
        <v>381</v>
      </c>
      <c r="E56" s="302"/>
      <c r="F56" s="303"/>
      <c r="G56" s="303" t="s">
        <v>381</v>
      </c>
      <c r="I56" s="302"/>
      <c r="J56" s="303"/>
      <c r="K56" s="303" t="s">
        <v>381</v>
      </c>
      <c r="M56" s="302" t="s">
        <v>552</v>
      </c>
      <c r="N56" s="303" t="s">
        <v>553</v>
      </c>
      <c r="O56" s="303">
        <v>0.02</v>
      </c>
    </row>
    <row r="57" spans="1:15" ht="14.4" thickBot="1">
      <c r="A57" s="302"/>
      <c r="B57" s="303"/>
      <c r="C57" s="303"/>
      <c r="E57" s="302"/>
      <c r="F57" s="303"/>
      <c r="G57" s="303"/>
      <c r="I57" s="302"/>
      <c r="J57" s="303"/>
      <c r="K57" s="303"/>
      <c r="M57" s="302" t="s">
        <v>554</v>
      </c>
      <c r="N57" s="303" t="s">
        <v>555</v>
      </c>
      <c r="O57" s="303">
        <v>0.04</v>
      </c>
    </row>
    <row r="58" spans="1:15" ht="14.4" thickBot="1">
      <c r="A58" s="1014" t="s">
        <v>0</v>
      </c>
      <c r="B58" s="1015"/>
      <c r="C58" s="304">
        <f>SUM(C56:C57)</f>
        <v>0</v>
      </c>
      <c r="E58" s="1014" t="s">
        <v>0</v>
      </c>
      <c r="F58" s="1015"/>
      <c r="G58" s="304">
        <f>SUM(G56:G57)</f>
        <v>0</v>
      </c>
      <c r="I58" s="1014" t="s">
        <v>0</v>
      </c>
      <c r="J58" s="1015"/>
      <c r="K58" s="304">
        <f>SUM(K56:K57)</f>
        <v>0</v>
      </c>
      <c r="M58" s="302" t="s">
        <v>556</v>
      </c>
      <c r="N58" s="303" t="s">
        <v>557</v>
      </c>
      <c r="O58" s="303">
        <v>0.03</v>
      </c>
    </row>
    <row r="59" spans="1:15" ht="14.4" thickBot="1">
      <c r="M59" s="1014" t="s">
        <v>0</v>
      </c>
      <c r="N59" s="1015"/>
      <c r="O59" s="304">
        <f>SUM(O56:O58)</f>
        <v>0.09</v>
      </c>
    </row>
    <row r="62" spans="1:15">
      <c r="A62" s="296">
        <v>43881</v>
      </c>
      <c r="E62" s="296">
        <v>43881</v>
      </c>
      <c r="I62" s="296">
        <v>43881</v>
      </c>
      <c r="M62" s="296">
        <v>43881</v>
      </c>
    </row>
    <row r="64" spans="1:15" ht="13.8" thickBot="1">
      <c r="A64" s="296" t="s">
        <v>398</v>
      </c>
      <c r="E64" s="296" t="s">
        <v>399</v>
      </c>
      <c r="I64" s="296" t="s">
        <v>410</v>
      </c>
      <c r="M64" s="296" t="s">
        <v>400</v>
      </c>
    </row>
    <row r="65" spans="1:15" ht="14.4" thickBot="1">
      <c r="A65" s="299" t="s">
        <v>561</v>
      </c>
      <c r="B65" s="1012">
        <v>945274</v>
      </c>
      <c r="C65" s="1013"/>
      <c r="E65" s="299" t="s">
        <v>489</v>
      </c>
      <c r="F65" s="1012">
        <v>940495</v>
      </c>
      <c r="G65" s="1013"/>
      <c r="I65" s="299" t="s">
        <v>560</v>
      </c>
      <c r="J65" s="1012">
        <v>940497</v>
      </c>
      <c r="K65" s="1013"/>
      <c r="M65" s="299" t="s">
        <v>559</v>
      </c>
      <c r="N65" s="1012">
        <v>940499</v>
      </c>
      <c r="O65" s="1013"/>
    </row>
    <row r="66" spans="1:15" ht="15.6" thickBot="1">
      <c r="A66" s="300" t="s">
        <v>335</v>
      </c>
      <c r="B66" s="301" t="s">
        <v>336</v>
      </c>
      <c r="C66" s="301" t="s">
        <v>337</v>
      </c>
      <c r="E66" s="300" t="s">
        <v>335</v>
      </c>
      <c r="F66" s="301" t="s">
        <v>336</v>
      </c>
      <c r="G66" s="301" t="s">
        <v>337</v>
      </c>
      <c r="I66" s="300" t="s">
        <v>335</v>
      </c>
      <c r="J66" s="301" t="s">
        <v>336</v>
      </c>
      <c r="K66" s="301" t="s">
        <v>337</v>
      </c>
      <c r="M66" s="300" t="s">
        <v>335</v>
      </c>
      <c r="N66" s="301" t="s">
        <v>336</v>
      </c>
      <c r="O66" s="301" t="s">
        <v>337</v>
      </c>
    </row>
    <row r="67" spans="1:15" ht="14.4" thickBot="1">
      <c r="A67" s="302" t="s">
        <v>611</v>
      </c>
      <c r="B67" s="303" t="s">
        <v>612</v>
      </c>
      <c r="C67" s="303">
        <v>0.04</v>
      </c>
      <c r="E67" s="302"/>
      <c r="F67" s="303"/>
      <c r="G67" s="303" t="s">
        <v>381</v>
      </c>
      <c r="I67" s="302"/>
      <c r="J67" s="303"/>
      <c r="K67" s="303" t="s">
        <v>381</v>
      </c>
      <c r="M67" s="302"/>
      <c r="N67" s="303"/>
      <c r="O67" s="303" t="s">
        <v>381</v>
      </c>
    </row>
    <row r="68" spans="1:15" ht="14.4" thickBot="1">
      <c r="A68" s="302" t="s">
        <v>609</v>
      </c>
      <c r="B68" s="303" t="s">
        <v>610</v>
      </c>
      <c r="C68" s="303">
        <v>0.75</v>
      </c>
      <c r="E68" s="302"/>
      <c r="F68" s="303"/>
      <c r="G68" s="303"/>
      <c r="I68" s="302"/>
      <c r="J68" s="303"/>
      <c r="K68" s="303"/>
      <c r="M68" s="302"/>
      <c r="N68" s="303"/>
      <c r="O68" s="303"/>
    </row>
    <row r="69" spans="1:15" ht="14.4" thickBot="1">
      <c r="A69" s="302" t="s">
        <v>607</v>
      </c>
      <c r="B69" s="303" t="s">
        <v>608</v>
      </c>
      <c r="C69" s="303">
        <v>0.37</v>
      </c>
      <c r="E69" s="1014" t="s">
        <v>0</v>
      </c>
      <c r="F69" s="1015"/>
      <c r="G69" s="304">
        <f>SUM(G67:G68)</f>
        <v>0</v>
      </c>
      <c r="I69" s="1014" t="s">
        <v>0</v>
      </c>
      <c r="J69" s="1015"/>
      <c r="K69" s="304">
        <f>SUM(K67:K68)</f>
        <v>0</v>
      </c>
      <c r="M69" s="1014" t="s">
        <v>0</v>
      </c>
      <c r="N69" s="1015"/>
      <c r="O69" s="304">
        <f>SUM(O67:O68)</f>
        <v>0</v>
      </c>
    </row>
    <row r="70" spans="1:15" ht="14.4" thickBot="1">
      <c r="A70" s="1014" t="s">
        <v>0</v>
      </c>
      <c r="B70" s="1015"/>
      <c r="C70" s="994">
        <f>SUM(C67:C69)</f>
        <v>1.1600000000000001</v>
      </c>
    </row>
    <row r="73" spans="1:15" ht="13.8">
      <c r="G73" s="821"/>
    </row>
    <row r="74" spans="1:15" ht="13.8">
      <c r="G74" s="821"/>
    </row>
    <row r="75" spans="1:15" ht="13.8">
      <c r="G75" s="821"/>
    </row>
    <row r="76" spans="1:15">
      <c r="G76" s="15"/>
    </row>
  </sheetData>
  <mergeCells count="38">
    <mergeCell ref="B54:C54"/>
    <mergeCell ref="J54:K54"/>
    <mergeCell ref="N54:O54"/>
    <mergeCell ref="A58:B58"/>
    <mergeCell ref="I58:J58"/>
    <mergeCell ref="M59:N59"/>
    <mergeCell ref="F54:G54"/>
    <mergeCell ref="E58:F58"/>
    <mergeCell ref="J34:K34"/>
    <mergeCell ref="N34:O34"/>
    <mergeCell ref="M48:N48"/>
    <mergeCell ref="I38:J38"/>
    <mergeCell ref="B34:C34"/>
    <mergeCell ref="A40:B40"/>
    <mergeCell ref="F34:G34"/>
    <mergeCell ref="E38:F38"/>
    <mergeCell ref="B23:C23"/>
    <mergeCell ref="A27:B27"/>
    <mergeCell ref="N5:O5"/>
    <mergeCell ref="M9:N9"/>
    <mergeCell ref="N23:O23"/>
    <mergeCell ref="M27:N27"/>
    <mergeCell ref="J23:K23"/>
    <mergeCell ref="I27:J27"/>
    <mergeCell ref="B5:C5"/>
    <mergeCell ref="A11:B11"/>
    <mergeCell ref="F5:G5"/>
    <mergeCell ref="E17:F17"/>
    <mergeCell ref="J5:K5"/>
    <mergeCell ref="I9:J9"/>
    <mergeCell ref="N65:O65"/>
    <mergeCell ref="M69:N69"/>
    <mergeCell ref="B65:C65"/>
    <mergeCell ref="A70:B70"/>
    <mergeCell ref="F65:G65"/>
    <mergeCell ref="E69:F69"/>
    <mergeCell ref="J65:K65"/>
    <mergeCell ref="I69:J6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4"/>
  <sheetViews>
    <sheetView topLeftCell="A19" workbookViewId="0">
      <selection activeCell="A60" sqref="A60"/>
    </sheetView>
  </sheetViews>
  <sheetFormatPr defaultRowHeight="13.2"/>
  <cols>
    <col min="1" max="1" width="60.6640625" customWidth="1"/>
    <col min="2" max="2" width="11.5546875" bestFit="1" customWidth="1"/>
    <col min="4" max="4" width="60.6640625" customWidth="1"/>
    <col min="5" max="5" width="11.5546875" bestFit="1" customWidth="1"/>
    <col min="7" max="7" width="60.6640625" customWidth="1"/>
    <col min="8" max="8" width="11.5546875" bestFit="1" customWidth="1"/>
    <col min="10" max="10" width="60.6640625" customWidth="1"/>
    <col min="11" max="11" width="11.5546875" bestFit="1" customWidth="1"/>
  </cols>
  <sheetData>
    <row r="2" spans="1:11">
      <c r="A2" s="296">
        <v>43739</v>
      </c>
      <c r="B2" s="298"/>
      <c r="D2" s="296">
        <v>43739</v>
      </c>
      <c r="G2" s="296">
        <v>43739</v>
      </c>
      <c r="J2" s="296">
        <v>43739</v>
      </c>
    </row>
    <row r="3" spans="1:11">
      <c r="A3" s="298"/>
      <c r="B3" s="298"/>
    </row>
    <row r="4" spans="1:11" ht="13.8" thickBot="1">
      <c r="A4" s="296" t="s">
        <v>398</v>
      </c>
      <c r="B4" s="297"/>
      <c r="C4" s="298"/>
      <c r="D4" s="296" t="s">
        <v>399</v>
      </c>
      <c r="G4" s="342"/>
      <c r="H4" s="152"/>
      <c r="J4" s="296" t="s">
        <v>400</v>
      </c>
    </row>
    <row r="5" spans="1:11" ht="14.4" thickBot="1">
      <c r="A5" s="299" t="s">
        <v>346</v>
      </c>
      <c r="B5" s="305">
        <v>887034</v>
      </c>
      <c r="D5" s="299" t="s">
        <v>367</v>
      </c>
      <c r="E5" s="305">
        <v>887036</v>
      </c>
      <c r="G5" s="343"/>
      <c r="H5" s="344"/>
      <c r="J5" s="299" t="s">
        <v>368</v>
      </c>
      <c r="K5" s="305">
        <v>887038</v>
      </c>
    </row>
    <row r="6" spans="1:11">
      <c r="A6" s="306" t="s">
        <v>371</v>
      </c>
      <c r="B6" s="307"/>
      <c r="D6" s="306" t="s">
        <v>371</v>
      </c>
      <c r="E6" s="307"/>
      <c r="G6" s="345"/>
      <c r="H6" s="346"/>
      <c r="J6" s="306" t="s">
        <v>371</v>
      </c>
      <c r="K6" s="307"/>
    </row>
    <row r="7" spans="1:11" ht="13.8">
      <c r="A7" s="308" t="s">
        <v>372</v>
      </c>
      <c r="B7" s="309"/>
      <c r="D7" s="308" t="s">
        <v>372</v>
      </c>
      <c r="E7" s="309"/>
      <c r="G7" s="347"/>
      <c r="H7" s="348"/>
      <c r="J7" s="308" t="s">
        <v>372</v>
      </c>
      <c r="K7" s="309"/>
    </row>
    <row r="8" spans="1:11">
      <c r="A8" s="310"/>
      <c r="B8" s="311" t="s">
        <v>374</v>
      </c>
      <c r="D8" s="310"/>
      <c r="E8" s="311" t="s">
        <v>374</v>
      </c>
      <c r="G8" s="152"/>
      <c r="H8" s="349"/>
      <c r="J8" s="310"/>
      <c r="K8" s="311" t="s">
        <v>374</v>
      </c>
    </row>
    <row r="9" spans="1:11">
      <c r="A9" s="310"/>
      <c r="B9" s="309"/>
      <c r="D9" s="310"/>
      <c r="E9" s="309"/>
      <c r="G9" s="152"/>
      <c r="H9" s="348"/>
      <c r="J9" s="310"/>
      <c r="K9" s="309"/>
    </row>
    <row r="10" spans="1:11">
      <c r="A10" s="310" t="s">
        <v>373</v>
      </c>
      <c r="B10" s="309">
        <f>SUM(B8:B8)</f>
        <v>0</v>
      </c>
      <c r="D10" s="310" t="s">
        <v>373</v>
      </c>
      <c r="E10" s="309">
        <f>SUM(E8:E8)</f>
        <v>0</v>
      </c>
      <c r="G10" s="152"/>
      <c r="H10" s="348"/>
      <c r="J10" s="310" t="s">
        <v>373</v>
      </c>
      <c r="K10" s="309">
        <f>SUM(K8:K8)</f>
        <v>0</v>
      </c>
    </row>
    <row r="13" spans="1:11">
      <c r="A13" s="296">
        <v>43770</v>
      </c>
      <c r="D13" s="296">
        <v>43770</v>
      </c>
      <c r="G13" s="296">
        <v>43770</v>
      </c>
      <c r="J13" s="296">
        <v>43770</v>
      </c>
    </row>
    <row r="15" spans="1:11" ht="13.8" thickBot="1">
      <c r="A15" s="296" t="s">
        <v>398</v>
      </c>
      <c r="B15" s="297"/>
      <c r="C15" s="298"/>
      <c r="D15" s="296" t="s">
        <v>399</v>
      </c>
      <c r="G15" s="296" t="s">
        <v>410</v>
      </c>
      <c r="J15" s="296" t="s">
        <v>400</v>
      </c>
    </row>
    <row r="16" spans="1:11" ht="14.4" thickBot="1">
      <c r="A16" s="299" t="s">
        <v>408</v>
      </c>
      <c r="B16" s="305">
        <v>891221</v>
      </c>
      <c r="D16" s="299" t="s">
        <v>409</v>
      </c>
      <c r="E16" s="305">
        <v>891223</v>
      </c>
      <c r="G16" s="299" t="s">
        <v>411</v>
      </c>
      <c r="H16" s="305">
        <v>902567</v>
      </c>
      <c r="J16" s="299" t="s">
        <v>397</v>
      </c>
      <c r="K16" s="305">
        <v>891225</v>
      </c>
    </row>
    <row r="17" spans="1:11">
      <c r="A17" s="306" t="s">
        <v>371</v>
      </c>
      <c r="B17" s="307"/>
      <c r="D17" s="306" t="s">
        <v>371</v>
      </c>
      <c r="E17" s="307"/>
      <c r="G17" s="306" t="s">
        <v>371</v>
      </c>
      <c r="H17" s="307"/>
      <c r="J17" s="306" t="s">
        <v>371</v>
      </c>
      <c r="K17" s="307"/>
    </row>
    <row r="18" spans="1:11" ht="13.8">
      <c r="A18" s="308" t="s">
        <v>372</v>
      </c>
      <c r="B18" s="309"/>
      <c r="D18" s="308" t="s">
        <v>372</v>
      </c>
      <c r="E18" s="309"/>
      <c r="G18" s="308" t="s">
        <v>372</v>
      </c>
      <c r="H18" s="309"/>
      <c r="J18" s="308" t="s">
        <v>372</v>
      </c>
      <c r="K18" s="309"/>
    </row>
    <row r="19" spans="1:11">
      <c r="A19" s="268" t="s">
        <v>116</v>
      </c>
      <c r="B19" s="309">
        <v>0.11</v>
      </c>
      <c r="D19" s="268" t="s">
        <v>116</v>
      </c>
      <c r="E19" s="309">
        <v>0.1</v>
      </c>
      <c r="G19" s="310"/>
      <c r="H19" s="311" t="s">
        <v>374</v>
      </c>
      <c r="J19" s="268" t="s">
        <v>116</v>
      </c>
      <c r="K19" s="309">
        <v>0.1</v>
      </c>
    </row>
    <row r="20" spans="1:11">
      <c r="A20" s="310"/>
      <c r="B20" s="309"/>
      <c r="D20" s="310"/>
      <c r="E20" s="309"/>
      <c r="G20" s="310"/>
      <c r="H20" s="309"/>
      <c r="J20" s="310"/>
      <c r="K20" s="309"/>
    </row>
    <row r="21" spans="1:11">
      <c r="A21" s="310" t="s">
        <v>373</v>
      </c>
      <c r="B21" s="309">
        <f>SUM(B19)</f>
        <v>0.11</v>
      </c>
      <c r="D21" s="310" t="s">
        <v>373</v>
      </c>
      <c r="E21" s="309">
        <f>SUM(E19)</f>
        <v>0.1</v>
      </c>
      <c r="G21" s="310" t="s">
        <v>373</v>
      </c>
      <c r="H21" s="309">
        <f>SUM(H19:H19)</f>
        <v>0</v>
      </c>
      <c r="J21" s="310" t="s">
        <v>373</v>
      </c>
      <c r="K21" s="309">
        <f>SUM(K19)</f>
        <v>0.1</v>
      </c>
    </row>
    <row r="24" spans="1:11">
      <c r="A24" s="296">
        <v>43800</v>
      </c>
      <c r="D24" s="296">
        <v>43800</v>
      </c>
      <c r="G24" s="296">
        <v>43800</v>
      </c>
      <c r="J24" s="296">
        <v>43800</v>
      </c>
    </row>
    <row r="26" spans="1:11" ht="13.8" thickBot="1">
      <c r="A26" s="296" t="s">
        <v>398</v>
      </c>
      <c r="B26" s="297"/>
      <c r="D26" s="296" t="s">
        <v>399</v>
      </c>
      <c r="G26" s="296" t="s">
        <v>410</v>
      </c>
      <c r="J26" s="296" t="s">
        <v>400</v>
      </c>
    </row>
    <row r="27" spans="1:11" ht="14.4" thickBot="1">
      <c r="A27" s="299" t="s">
        <v>488</v>
      </c>
      <c r="B27" s="305"/>
      <c r="D27" s="299" t="s">
        <v>489</v>
      </c>
      <c r="E27" s="305"/>
      <c r="G27" s="299" t="s">
        <v>486</v>
      </c>
      <c r="H27" s="305">
        <v>916676</v>
      </c>
      <c r="J27" s="299" t="s">
        <v>490</v>
      </c>
      <c r="K27" s="305"/>
    </row>
    <row r="28" spans="1:11">
      <c r="A28" s="306" t="s">
        <v>371</v>
      </c>
      <c r="B28" s="307"/>
      <c r="D28" s="306" t="s">
        <v>371</v>
      </c>
      <c r="E28" s="307"/>
      <c r="G28" s="306" t="s">
        <v>371</v>
      </c>
      <c r="H28" s="307"/>
      <c r="J28" s="306" t="s">
        <v>371</v>
      </c>
      <c r="K28" s="307"/>
    </row>
    <row r="29" spans="1:11" ht="13.8">
      <c r="A29" s="308" t="s">
        <v>372</v>
      </c>
      <c r="B29" s="309"/>
      <c r="D29" s="308" t="s">
        <v>372</v>
      </c>
      <c r="E29" s="309"/>
      <c r="G29" s="308" t="s">
        <v>372</v>
      </c>
      <c r="H29" s="309"/>
      <c r="J29" s="308" t="s">
        <v>372</v>
      </c>
      <c r="K29" s="309"/>
    </row>
    <row r="30" spans="1:11">
      <c r="A30" s="310"/>
      <c r="B30" s="311" t="s">
        <v>374</v>
      </c>
      <c r="D30" s="310"/>
      <c r="E30" s="311" t="s">
        <v>374</v>
      </c>
      <c r="G30" s="268" t="s">
        <v>487</v>
      </c>
      <c r="H30" s="311">
        <v>0.03</v>
      </c>
      <c r="J30" s="310"/>
      <c r="K30" s="311" t="s">
        <v>374</v>
      </c>
    </row>
    <row r="31" spans="1:11">
      <c r="A31" s="310"/>
      <c r="B31" s="309"/>
      <c r="D31" s="310"/>
      <c r="E31" s="309"/>
      <c r="G31" s="310"/>
      <c r="H31" s="309"/>
      <c r="J31" s="268"/>
      <c r="K31" s="309"/>
    </row>
    <row r="32" spans="1:11">
      <c r="A32" s="310" t="s">
        <v>373</v>
      </c>
      <c r="B32" s="309">
        <f>SUM(B30:B30)</f>
        <v>0</v>
      </c>
      <c r="D32" s="310" t="s">
        <v>373</v>
      </c>
      <c r="E32" s="309">
        <f>SUM(E30:E30)</f>
        <v>0</v>
      </c>
      <c r="G32" s="310" t="s">
        <v>373</v>
      </c>
      <c r="H32" s="309">
        <f>SUM(H30:H30)</f>
        <v>0.03</v>
      </c>
      <c r="J32" s="310" t="s">
        <v>373</v>
      </c>
      <c r="K32" s="309">
        <f>SUM(K31)</f>
        <v>0</v>
      </c>
    </row>
    <row r="35" spans="1:11">
      <c r="A35" s="296">
        <v>43831</v>
      </c>
      <c r="D35" s="296">
        <v>43831</v>
      </c>
      <c r="G35" s="296">
        <v>43831</v>
      </c>
      <c r="J35" s="296">
        <v>43831</v>
      </c>
    </row>
    <row r="37" spans="1:11" ht="13.8" thickBot="1">
      <c r="A37" s="296" t="s">
        <v>398</v>
      </c>
      <c r="B37" s="297"/>
      <c r="D37" s="296" t="s">
        <v>399</v>
      </c>
      <c r="G37" s="296" t="s">
        <v>410</v>
      </c>
      <c r="J37" s="296" t="s">
        <v>400</v>
      </c>
    </row>
    <row r="38" spans="1:11" ht="14.4" thickBot="1">
      <c r="A38" s="299" t="s">
        <v>488</v>
      </c>
      <c r="B38" s="305">
        <v>930132</v>
      </c>
      <c r="D38" s="299" t="s">
        <v>489</v>
      </c>
      <c r="E38" s="305">
        <v>930134</v>
      </c>
      <c r="G38" s="299" t="s">
        <v>490</v>
      </c>
      <c r="H38" s="305">
        <v>930136</v>
      </c>
      <c r="J38" s="299" t="s">
        <v>490</v>
      </c>
      <c r="K38" s="305">
        <v>930138</v>
      </c>
    </row>
    <row r="39" spans="1:11">
      <c r="A39" s="306" t="s">
        <v>371</v>
      </c>
      <c r="B39" s="307"/>
      <c r="D39" s="306" t="s">
        <v>371</v>
      </c>
      <c r="E39" s="307"/>
      <c r="G39" s="306" t="s">
        <v>371</v>
      </c>
      <c r="H39" s="307"/>
      <c r="J39" s="306" t="s">
        <v>371</v>
      </c>
      <c r="K39" s="307"/>
    </row>
    <row r="40" spans="1:11" ht="13.8">
      <c r="A40" s="308" t="s">
        <v>372</v>
      </c>
      <c r="B40" s="309"/>
      <c r="D40" s="308" t="s">
        <v>372</v>
      </c>
      <c r="E40" s="309"/>
      <c r="G40" s="308" t="s">
        <v>372</v>
      </c>
      <c r="H40" s="309"/>
      <c r="J40" s="308" t="s">
        <v>372</v>
      </c>
      <c r="K40" s="309"/>
    </row>
    <row r="41" spans="1:11">
      <c r="A41" s="310"/>
      <c r="B41" s="311" t="s">
        <v>374</v>
      </c>
      <c r="D41" s="310"/>
      <c r="E41" s="311" t="s">
        <v>374</v>
      </c>
      <c r="G41" s="268" t="s">
        <v>487</v>
      </c>
      <c r="H41" s="311">
        <v>0.03</v>
      </c>
      <c r="J41" s="268" t="s">
        <v>487</v>
      </c>
      <c r="K41" s="311">
        <v>0.08</v>
      </c>
    </row>
    <row r="42" spans="1:11">
      <c r="A42" s="310"/>
      <c r="B42" s="309"/>
      <c r="D42" s="310"/>
      <c r="E42" s="309"/>
      <c r="G42" s="310"/>
      <c r="H42" s="309"/>
      <c r="J42" s="268"/>
      <c r="K42" s="309"/>
    </row>
    <row r="43" spans="1:11">
      <c r="A43" s="310" t="s">
        <v>373</v>
      </c>
      <c r="B43" s="309">
        <f>SUM(B41:B41)</f>
        <v>0</v>
      </c>
      <c r="D43" s="310" t="s">
        <v>373</v>
      </c>
      <c r="E43" s="309">
        <f>SUM(E41:E41)</f>
        <v>0</v>
      </c>
      <c r="G43" s="310" t="s">
        <v>373</v>
      </c>
      <c r="H43" s="309">
        <f>SUM(H41:H41)</f>
        <v>0.03</v>
      </c>
      <c r="J43" s="310" t="s">
        <v>373</v>
      </c>
      <c r="K43" s="309">
        <v>0.08</v>
      </c>
    </row>
    <row r="46" spans="1:11">
      <c r="A46" s="296">
        <v>43881</v>
      </c>
      <c r="D46" s="296">
        <v>43881</v>
      </c>
      <c r="G46" s="296">
        <v>43881</v>
      </c>
      <c r="J46" s="296">
        <v>43881</v>
      </c>
    </row>
    <row r="47" spans="1:11" ht="13.8">
      <c r="A47" s="77"/>
    </row>
    <row r="48" spans="1:11" ht="13.8" thickBot="1">
      <c r="A48" s="296" t="s">
        <v>398</v>
      </c>
      <c r="B48" s="297"/>
      <c r="D48" s="296" t="s">
        <v>399</v>
      </c>
      <c r="G48" s="296" t="s">
        <v>410</v>
      </c>
      <c r="J48" s="296" t="s">
        <v>400</v>
      </c>
    </row>
    <row r="49" spans="1:11" ht="14.4" thickBot="1">
      <c r="A49" s="299" t="s">
        <v>488</v>
      </c>
      <c r="B49" s="305">
        <v>945274</v>
      </c>
      <c r="D49" s="299" t="s">
        <v>489</v>
      </c>
      <c r="E49" s="305">
        <v>940495</v>
      </c>
      <c r="G49" s="299" t="s">
        <v>490</v>
      </c>
      <c r="H49" s="305">
        <v>940497</v>
      </c>
      <c r="J49" s="299" t="s">
        <v>490</v>
      </c>
      <c r="K49" s="305">
        <v>940499</v>
      </c>
    </row>
    <row r="50" spans="1:11">
      <c r="A50" s="306" t="s">
        <v>371</v>
      </c>
      <c r="B50" s="307"/>
      <c r="D50" s="306" t="s">
        <v>371</v>
      </c>
      <c r="E50" s="307"/>
      <c r="G50" s="306" t="s">
        <v>371</v>
      </c>
      <c r="H50" s="307"/>
      <c r="J50" s="306" t="s">
        <v>371</v>
      </c>
      <c r="K50" s="307"/>
    </row>
    <row r="51" spans="1:11" ht="13.8">
      <c r="A51" s="308" t="s">
        <v>372</v>
      </c>
      <c r="B51" s="309"/>
      <c r="D51" s="308" t="s">
        <v>372</v>
      </c>
      <c r="E51" s="309"/>
      <c r="G51" s="308" t="s">
        <v>372</v>
      </c>
      <c r="H51" s="309"/>
      <c r="J51" s="308" t="s">
        <v>372</v>
      </c>
      <c r="K51" s="309"/>
    </row>
    <row r="52" spans="1:11">
      <c r="A52" s="310"/>
      <c r="B52" s="311" t="s">
        <v>374</v>
      </c>
      <c r="D52" s="310"/>
      <c r="E52" s="311" t="s">
        <v>374</v>
      </c>
      <c r="G52" s="310"/>
      <c r="H52" s="311" t="s">
        <v>374</v>
      </c>
      <c r="J52" s="310"/>
      <c r="K52" s="311" t="s">
        <v>374</v>
      </c>
    </row>
    <row r="53" spans="1:11">
      <c r="A53" s="310"/>
      <c r="B53" s="309"/>
      <c r="D53" s="310"/>
      <c r="E53" s="309"/>
      <c r="G53" s="310"/>
      <c r="H53" s="309"/>
      <c r="J53" s="310"/>
      <c r="K53" s="309"/>
    </row>
    <row r="54" spans="1:11">
      <c r="A54" s="310" t="s">
        <v>373</v>
      </c>
      <c r="B54" s="309">
        <f>SUM(B52:B52)</f>
        <v>0</v>
      </c>
      <c r="D54" s="310" t="s">
        <v>373</v>
      </c>
      <c r="E54" s="309">
        <f>SUM(E52:E52)</f>
        <v>0</v>
      </c>
      <c r="G54" s="310" t="s">
        <v>373</v>
      </c>
      <c r="H54" s="309">
        <f>SUM(H52:H52)</f>
        <v>0</v>
      </c>
      <c r="J54" s="310" t="s">
        <v>373</v>
      </c>
      <c r="K54" s="309">
        <f>SUM(K52:K52)</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34"/>
  <sheetViews>
    <sheetView zoomScale="68" zoomScaleNormal="68" workbookViewId="0">
      <pane ySplit="12" topLeftCell="A19" activePane="bottomLeft" state="frozen"/>
      <selection activeCell="L46" sqref="L46"/>
      <selection pane="bottomLeft" activeCell="AA73" sqref="AA73"/>
    </sheetView>
  </sheetViews>
  <sheetFormatPr defaultRowHeight="13.2"/>
  <cols>
    <col min="1" max="1" width="22.88671875" style="341" customWidth="1"/>
    <col min="2" max="2" width="22.88671875" style="376" customWidth="1"/>
    <col min="3" max="3" width="70.5546875" style="29" customWidth="1"/>
    <col min="4" max="5" width="16.5546875" bestFit="1" customWidth="1"/>
    <col min="6" max="6" width="13.6640625" customWidth="1"/>
    <col min="7" max="7" width="9.109375" style="341"/>
    <col min="227" max="228" width="22.88671875" customWidth="1"/>
    <col min="229" max="229" width="70.5546875" customWidth="1"/>
    <col min="230" max="245" width="10.6640625" customWidth="1"/>
    <col min="246" max="258" width="12.6640625" customWidth="1"/>
    <col min="259" max="260" width="16.5546875" bestFit="1" customWidth="1"/>
    <col min="483" max="484" width="22.88671875" customWidth="1"/>
    <col min="485" max="485" width="70.5546875" customWidth="1"/>
    <col min="486" max="501" width="10.6640625" customWidth="1"/>
    <col min="502" max="514" width="12.6640625" customWidth="1"/>
    <col min="515" max="516" width="16.5546875" bestFit="1" customWidth="1"/>
    <col min="739" max="740" width="22.88671875" customWidth="1"/>
    <col min="741" max="741" width="70.5546875" customWidth="1"/>
    <col min="742" max="757" width="10.6640625" customWidth="1"/>
    <col min="758" max="770" width="12.6640625" customWidth="1"/>
    <col min="771" max="772" width="16.5546875" bestFit="1" customWidth="1"/>
    <col min="995" max="996" width="22.88671875" customWidth="1"/>
    <col min="997" max="997" width="70.5546875" customWidth="1"/>
    <col min="998" max="1013" width="10.6640625" customWidth="1"/>
    <col min="1014" max="1026" width="12.6640625" customWidth="1"/>
    <col min="1027" max="1028" width="16.5546875" bestFit="1" customWidth="1"/>
    <col min="1251" max="1252" width="22.88671875" customWidth="1"/>
    <col min="1253" max="1253" width="70.5546875" customWidth="1"/>
    <col min="1254" max="1269" width="10.6640625" customWidth="1"/>
    <col min="1270" max="1282" width="12.6640625" customWidth="1"/>
    <col min="1283" max="1284" width="16.5546875" bestFit="1" customWidth="1"/>
    <col min="1507" max="1508" width="22.88671875" customWidth="1"/>
    <col min="1509" max="1509" width="70.5546875" customWidth="1"/>
    <col min="1510" max="1525" width="10.6640625" customWidth="1"/>
    <col min="1526" max="1538" width="12.6640625" customWidth="1"/>
    <col min="1539" max="1540" width="16.5546875" bestFit="1" customWidth="1"/>
    <col min="1763" max="1764" width="22.88671875" customWidth="1"/>
    <col min="1765" max="1765" width="70.5546875" customWidth="1"/>
    <col min="1766" max="1781" width="10.6640625" customWidth="1"/>
    <col min="1782" max="1794" width="12.6640625" customWidth="1"/>
    <col min="1795" max="1796" width="16.5546875" bestFit="1" customWidth="1"/>
    <col min="2019" max="2020" width="22.88671875" customWidth="1"/>
    <col min="2021" max="2021" width="70.5546875" customWidth="1"/>
    <col min="2022" max="2037" width="10.6640625" customWidth="1"/>
    <col min="2038" max="2050" width="12.6640625" customWidth="1"/>
    <col min="2051" max="2052" width="16.5546875" bestFit="1" customWidth="1"/>
    <col min="2275" max="2276" width="22.88671875" customWidth="1"/>
    <col min="2277" max="2277" width="70.5546875" customWidth="1"/>
    <col min="2278" max="2293" width="10.6640625" customWidth="1"/>
    <col min="2294" max="2306" width="12.6640625" customWidth="1"/>
    <col min="2307" max="2308" width="16.5546875" bestFit="1" customWidth="1"/>
    <col min="2531" max="2532" width="22.88671875" customWidth="1"/>
    <col min="2533" max="2533" width="70.5546875" customWidth="1"/>
    <col min="2534" max="2549" width="10.6640625" customWidth="1"/>
    <col min="2550" max="2562" width="12.6640625" customWidth="1"/>
    <col min="2563" max="2564" width="16.5546875" bestFit="1" customWidth="1"/>
    <col min="2787" max="2788" width="22.88671875" customWidth="1"/>
    <col min="2789" max="2789" width="70.5546875" customWidth="1"/>
    <col min="2790" max="2805" width="10.6640625" customWidth="1"/>
    <col min="2806" max="2818" width="12.6640625" customWidth="1"/>
    <col min="2819" max="2820" width="16.5546875" bestFit="1" customWidth="1"/>
    <col min="3043" max="3044" width="22.88671875" customWidth="1"/>
    <col min="3045" max="3045" width="70.5546875" customWidth="1"/>
    <col min="3046" max="3061" width="10.6640625" customWidth="1"/>
    <col min="3062" max="3074" width="12.6640625" customWidth="1"/>
    <col min="3075" max="3076" width="16.5546875" bestFit="1" customWidth="1"/>
    <col min="3299" max="3300" width="22.88671875" customWidth="1"/>
    <col min="3301" max="3301" width="70.5546875" customWidth="1"/>
    <col min="3302" max="3317" width="10.6640625" customWidth="1"/>
    <col min="3318" max="3330" width="12.6640625" customWidth="1"/>
    <col min="3331" max="3332" width="16.5546875" bestFit="1" customWidth="1"/>
    <col min="3555" max="3556" width="22.88671875" customWidth="1"/>
    <col min="3557" max="3557" width="70.5546875" customWidth="1"/>
    <col min="3558" max="3573" width="10.6640625" customWidth="1"/>
    <col min="3574" max="3586" width="12.6640625" customWidth="1"/>
    <col min="3587" max="3588" width="16.5546875" bestFit="1" customWidth="1"/>
    <col min="3811" max="3812" width="22.88671875" customWidth="1"/>
    <col min="3813" max="3813" width="70.5546875" customWidth="1"/>
    <col min="3814" max="3829" width="10.6640625" customWidth="1"/>
    <col min="3830" max="3842" width="12.6640625" customWidth="1"/>
    <col min="3843" max="3844" width="16.5546875" bestFit="1" customWidth="1"/>
    <col min="4067" max="4068" width="22.88671875" customWidth="1"/>
    <col min="4069" max="4069" width="70.5546875" customWidth="1"/>
    <col min="4070" max="4085" width="10.6640625" customWidth="1"/>
    <col min="4086" max="4098" width="12.6640625" customWidth="1"/>
    <col min="4099" max="4100" width="16.5546875" bestFit="1" customWidth="1"/>
    <col min="4323" max="4324" width="22.88671875" customWidth="1"/>
    <col min="4325" max="4325" width="70.5546875" customWidth="1"/>
    <col min="4326" max="4341" width="10.6640625" customWidth="1"/>
    <col min="4342" max="4354" width="12.6640625" customWidth="1"/>
    <col min="4355" max="4356" width="16.5546875" bestFit="1" customWidth="1"/>
    <col min="4579" max="4580" width="22.88671875" customWidth="1"/>
    <col min="4581" max="4581" width="70.5546875" customWidth="1"/>
    <col min="4582" max="4597" width="10.6640625" customWidth="1"/>
    <col min="4598" max="4610" width="12.6640625" customWidth="1"/>
    <col min="4611" max="4612" width="16.5546875" bestFit="1" customWidth="1"/>
    <col min="4835" max="4836" width="22.88671875" customWidth="1"/>
    <col min="4837" max="4837" width="70.5546875" customWidth="1"/>
    <col min="4838" max="4853" width="10.6640625" customWidth="1"/>
    <col min="4854" max="4866" width="12.6640625" customWidth="1"/>
    <col min="4867" max="4868" width="16.5546875" bestFit="1" customWidth="1"/>
    <col min="5091" max="5092" width="22.88671875" customWidth="1"/>
    <col min="5093" max="5093" width="70.5546875" customWidth="1"/>
    <col min="5094" max="5109" width="10.6640625" customWidth="1"/>
    <col min="5110" max="5122" width="12.6640625" customWidth="1"/>
    <col min="5123" max="5124" width="16.5546875" bestFit="1" customWidth="1"/>
    <col min="5347" max="5348" width="22.88671875" customWidth="1"/>
    <col min="5349" max="5349" width="70.5546875" customWidth="1"/>
    <col min="5350" max="5365" width="10.6640625" customWidth="1"/>
    <col min="5366" max="5378" width="12.6640625" customWidth="1"/>
    <col min="5379" max="5380" width="16.5546875" bestFit="1" customWidth="1"/>
    <col min="5603" max="5604" width="22.88671875" customWidth="1"/>
    <col min="5605" max="5605" width="70.5546875" customWidth="1"/>
    <col min="5606" max="5621" width="10.6640625" customWidth="1"/>
    <col min="5622" max="5634" width="12.6640625" customWidth="1"/>
    <col min="5635" max="5636" width="16.5546875" bestFit="1" customWidth="1"/>
    <col min="5859" max="5860" width="22.88671875" customWidth="1"/>
    <col min="5861" max="5861" width="70.5546875" customWidth="1"/>
    <col min="5862" max="5877" width="10.6640625" customWidth="1"/>
    <col min="5878" max="5890" width="12.6640625" customWidth="1"/>
    <col min="5891" max="5892" width="16.5546875" bestFit="1" customWidth="1"/>
    <col min="6115" max="6116" width="22.88671875" customWidth="1"/>
    <col min="6117" max="6117" width="70.5546875" customWidth="1"/>
    <col min="6118" max="6133" width="10.6640625" customWidth="1"/>
    <col min="6134" max="6146" width="12.6640625" customWidth="1"/>
    <col min="6147" max="6148" width="16.5546875" bestFit="1" customWidth="1"/>
    <col min="6371" max="6372" width="22.88671875" customWidth="1"/>
    <col min="6373" max="6373" width="70.5546875" customWidth="1"/>
    <col min="6374" max="6389" width="10.6640625" customWidth="1"/>
    <col min="6390" max="6402" width="12.6640625" customWidth="1"/>
    <col min="6403" max="6404" width="16.5546875" bestFit="1" customWidth="1"/>
    <col min="6627" max="6628" width="22.88671875" customWidth="1"/>
    <col min="6629" max="6629" width="70.5546875" customWidth="1"/>
    <col min="6630" max="6645" width="10.6640625" customWidth="1"/>
    <col min="6646" max="6658" width="12.6640625" customWidth="1"/>
    <col min="6659" max="6660" width="16.5546875" bestFit="1" customWidth="1"/>
    <col min="6883" max="6884" width="22.88671875" customWidth="1"/>
    <col min="6885" max="6885" width="70.5546875" customWidth="1"/>
    <col min="6886" max="6901" width="10.6640625" customWidth="1"/>
    <col min="6902" max="6914" width="12.6640625" customWidth="1"/>
    <col min="6915" max="6916" width="16.5546875" bestFit="1" customWidth="1"/>
    <col min="7139" max="7140" width="22.88671875" customWidth="1"/>
    <col min="7141" max="7141" width="70.5546875" customWidth="1"/>
    <col min="7142" max="7157" width="10.6640625" customWidth="1"/>
    <col min="7158" max="7170" width="12.6640625" customWidth="1"/>
    <col min="7171" max="7172" width="16.5546875" bestFit="1" customWidth="1"/>
    <col min="7395" max="7396" width="22.88671875" customWidth="1"/>
    <col min="7397" max="7397" width="70.5546875" customWidth="1"/>
    <col min="7398" max="7413" width="10.6640625" customWidth="1"/>
    <col min="7414" max="7426" width="12.6640625" customWidth="1"/>
    <col min="7427" max="7428" width="16.5546875" bestFit="1" customWidth="1"/>
    <col min="7651" max="7652" width="22.88671875" customWidth="1"/>
    <col min="7653" max="7653" width="70.5546875" customWidth="1"/>
    <col min="7654" max="7669" width="10.6640625" customWidth="1"/>
    <col min="7670" max="7682" width="12.6640625" customWidth="1"/>
    <col min="7683" max="7684" width="16.5546875" bestFit="1" customWidth="1"/>
    <col min="7907" max="7908" width="22.88671875" customWidth="1"/>
    <col min="7909" max="7909" width="70.5546875" customWidth="1"/>
    <col min="7910" max="7925" width="10.6640625" customWidth="1"/>
    <col min="7926" max="7938" width="12.6640625" customWidth="1"/>
    <col min="7939" max="7940" width="16.5546875" bestFit="1" customWidth="1"/>
    <col min="8163" max="8164" width="22.88671875" customWidth="1"/>
    <col min="8165" max="8165" width="70.5546875" customWidth="1"/>
    <col min="8166" max="8181" width="10.6640625" customWidth="1"/>
    <col min="8182" max="8194" width="12.6640625" customWidth="1"/>
    <col min="8195" max="8196" width="16.5546875" bestFit="1" customWidth="1"/>
    <col min="8419" max="8420" width="22.88671875" customWidth="1"/>
    <col min="8421" max="8421" width="70.5546875" customWidth="1"/>
    <col min="8422" max="8437" width="10.6640625" customWidth="1"/>
    <col min="8438" max="8450" width="12.6640625" customWidth="1"/>
    <col min="8451" max="8452" width="16.5546875" bestFit="1" customWidth="1"/>
    <col min="8675" max="8676" width="22.88671875" customWidth="1"/>
    <col min="8677" max="8677" width="70.5546875" customWidth="1"/>
    <col min="8678" max="8693" width="10.6640625" customWidth="1"/>
    <col min="8694" max="8706" width="12.6640625" customWidth="1"/>
    <col min="8707" max="8708" width="16.5546875" bestFit="1" customWidth="1"/>
    <col min="8931" max="8932" width="22.88671875" customWidth="1"/>
    <col min="8933" max="8933" width="70.5546875" customWidth="1"/>
    <col min="8934" max="8949" width="10.6640625" customWidth="1"/>
    <col min="8950" max="8962" width="12.6640625" customWidth="1"/>
    <col min="8963" max="8964" width="16.5546875" bestFit="1" customWidth="1"/>
    <col min="9187" max="9188" width="22.88671875" customWidth="1"/>
    <col min="9189" max="9189" width="70.5546875" customWidth="1"/>
    <col min="9190" max="9205" width="10.6640625" customWidth="1"/>
    <col min="9206" max="9218" width="12.6640625" customWidth="1"/>
    <col min="9219" max="9220" width="16.5546875" bestFit="1" customWidth="1"/>
    <col min="9443" max="9444" width="22.88671875" customWidth="1"/>
    <col min="9445" max="9445" width="70.5546875" customWidth="1"/>
    <col min="9446" max="9461" width="10.6640625" customWidth="1"/>
    <col min="9462" max="9474" width="12.6640625" customWidth="1"/>
    <col min="9475" max="9476" width="16.5546875" bestFit="1" customWidth="1"/>
    <col min="9699" max="9700" width="22.88671875" customWidth="1"/>
    <col min="9701" max="9701" width="70.5546875" customWidth="1"/>
    <col min="9702" max="9717" width="10.6640625" customWidth="1"/>
    <col min="9718" max="9730" width="12.6640625" customWidth="1"/>
    <col min="9731" max="9732" width="16.5546875" bestFit="1" customWidth="1"/>
    <col min="9955" max="9956" width="22.88671875" customWidth="1"/>
    <col min="9957" max="9957" width="70.5546875" customWidth="1"/>
    <col min="9958" max="9973" width="10.6640625" customWidth="1"/>
    <col min="9974" max="9986" width="12.6640625" customWidth="1"/>
    <col min="9987" max="9988" width="16.5546875" bestFit="1" customWidth="1"/>
    <col min="10211" max="10212" width="22.88671875" customWidth="1"/>
    <col min="10213" max="10213" width="70.5546875" customWidth="1"/>
    <col min="10214" max="10229" width="10.6640625" customWidth="1"/>
    <col min="10230" max="10242" width="12.6640625" customWidth="1"/>
    <col min="10243" max="10244" width="16.5546875" bestFit="1" customWidth="1"/>
    <col min="10467" max="10468" width="22.88671875" customWidth="1"/>
    <col min="10469" max="10469" width="70.5546875" customWidth="1"/>
    <col min="10470" max="10485" width="10.6640625" customWidth="1"/>
    <col min="10486" max="10498" width="12.6640625" customWidth="1"/>
    <col min="10499" max="10500" width="16.5546875" bestFit="1" customWidth="1"/>
    <col min="10723" max="10724" width="22.88671875" customWidth="1"/>
    <col min="10725" max="10725" width="70.5546875" customWidth="1"/>
    <col min="10726" max="10741" width="10.6640625" customWidth="1"/>
    <col min="10742" max="10754" width="12.6640625" customWidth="1"/>
    <col min="10755" max="10756" width="16.5546875" bestFit="1" customWidth="1"/>
    <col min="10979" max="10980" width="22.88671875" customWidth="1"/>
    <col min="10981" max="10981" width="70.5546875" customWidth="1"/>
    <col min="10982" max="10997" width="10.6640625" customWidth="1"/>
    <col min="10998" max="11010" width="12.6640625" customWidth="1"/>
    <col min="11011" max="11012" width="16.5546875" bestFit="1" customWidth="1"/>
    <col min="11235" max="11236" width="22.88671875" customWidth="1"/>
    <col min="11237" max="11237" width="70.5546875" customWidth="1"/>
    <col min="11238" max="11253" width="10.6640625" customWidth="1"/>
    <col min="11254" max="11266" width="12.6640625" customWidth="1"/>
    <col min="11267" max="11268" width="16.5546875" bestFit="1" customWidth="1"/>
    <col min="11491" max="11492" width="22.88671875" customWidth="1"/>
    <col min="11493" max="11493" width="70.5546875" customWidth="1"/>
    <col min="11494" max="11509" width="10.6640625" customWidth="1"/>
    <col min="11510" max="11522" width="12.6640625" customWidth="1"/>
    <col min="11523" max="11524" width="16.5546875" bestFit="1" customWidth="1"/>
    <col min="11747" max="11748" width="22.88671875" customWidth="1"/>
    <col min="11749" max="11749" width="70.5546875" customWidth="1"/>
    <col min="11750" max="11765" width="10.6640625" customWidth="1"/>
    <col min="11766" max="11778" width="12.6640625" customWidth="1"/>
    <col min="11779" max="11780" width="16.5546875" bestFit="1" customWidth="1"/>
    <col min="12003" max="12004" width="22.88671875" customWidth="1"/>
    <col min="12005" max="12005" width="70.5546875" customWidth="1"/>
    <col min="12006" max="12021" width="10.6640625" customWidth="1"/>
    <col min="12022" max="12034" width="12.6640625" customWidth="1"/>
    <col min="12035" max="12036" width="16.5546875" bestFit="1" customWidth="1"/>
    <col min="12259" max="12260" width="22.88671875" customWidth="1"/>
    <col min="12261" max="12261" width="70.5546875" customWidth="1"/>
    <col min="12262" max="12277" width="10.6640625" customWidth="1"/>
    <col min="12278" max="12290" width="12.6640625" customWidth="1"/>
    <col min="12291" max="12292" width="16.5546875" bestFit="1" customWidth="1"/>
    <col min="12515" max="12516" width="22.88671875" customWidth="1"/>
    <col min="12517" max="12517" width="70.5546875" customWidth="1"/>
    <col min="12518" max="12533" width="10.6640625" customWidth="1"/>
    <col min="12534" max="12546" width="12.6640625" customWidth="1"/>
    <col min="12547" max="12548" width="16.5546875" bestFit="1" customWidth="1"/>
    <col min="12771" max="12772" width="22.88671875" customWidth="1"/>
    <col min="12773" max="12773" width="70.5546875" customWidth="1"/>
    <col min="12774" max="12789" width="10.6640625" customWidth="1"/>
    <col min="12790" max="12802" width="12.6640625" customWidth="1"/>
    <col min="12803" max="12804" width="16.5546875" bestFit="1" customWidth="1"/>
    <col min="13027" max="13028" width="22.88671875" customWidth="1"/>
    <col min="13029" max="13029" width="70.5546875" customWidth="1"/>
    <col min="13030" max="13045" width="10.6640625" customWidth="1"/>
    <col min="13046" max="13058" width="12.6640625" customWidth="1"/>
    <col min="13059" max="13060" width="16.5546875" bestFit="1" customWidth="1"/>
    <col min="13283" max="13284" width="22.88671875" customWidth="1"/>
    <col min="13285" max="13285" width="70.5546875" customWidth="1"/>
    <col min="13286" max="13301" width="10.6640625" customWidth="1"/>
    <col min="13302" max="13314" width="12.6640625" customWidth="1"/>
    <col min="13315" max="13316" width="16.5546875" bestFit="1" customWidth="1"/>
    <col min="13539" max="13540" width="22.88671875" customWidth="1"/>
    <col min="13541" max="13541" width="70.5546875" customWidth="1"/>
    <col min="13542" max="13557" width="10.6640625" customWidth="1"/>
    <col min="13558" max="13570" width="12.6640625" customWidth="1"/>
    <col min="13571" max="13572" width="16.5546875" bestFit="1" customWidth="1"/>
    <col min="13795" max="13796" width="22.88671875" customWidth="1"/>
    <col min="13797" max="13797" width="70.5546875" customWidth="1"/>
    <col min="13798" max="13813" width="10.6640625" customWidth="1"/>
    <col min="13814" max="13826" width="12.6640625" customWidth="1"/>
    <col min="13827" max="13828" width="16.5546875" bestFit="1" customWidth="1"/>
    <col min="14051" max="14052" width="22.88671875" customWidth="1"/>
    <col min="14053" max="14053" width="70.5546875" customWidth="1"/>
    <col min="14054" max="14069" width="10.6640625" customWidth="1"/>
    <col min="14070" max="14082" width="12.6640625" customWidth="1"/>
    <col min="14083" max="14084" width="16.5546875" bestFit="1" customWidth="1"/>
    <col min="14307" max="14308" width="22.88671875" customWidth="1"/>
    <col min="14309" max="14309" width="70.5546875" customWidth="1"/>
    <col min="14310" max="14325" width="10.6640625" customWidth="1"/>
    <col min="14326" max="14338" width="12.6640625" customWidth="1"/>
    <col min="14339" max="14340" width="16.5546875" bestFit="1" customWidth="1"/>
    <col min="14563" max="14564" width="22.88671875" customWidth="1"/>
    <col min="14565" max="14565" width="70.5546875" customWidth="1"/>
    <col min="14566" max="14581" width="10.6640625" customWidth="1"/>
    <col min="14582" max="14594" width="12.6640625" customWidth="1"/>
    <col min="14595" max="14596" width="16.5546875" bestFit="1" customWidth="1"/>
    <col min="14819" max="14820" width="22.88671875" customWidth="1"/>
    <col min="14821" max="14821" width="70.5546875" customWidth="1"/>
    <col min="14822" max="14837" width="10.6640625" customWidth="1"/>
    <col min="14838" max="14850" width="12.6640625" customWidth="1"/>
    <col min="14851" max="14852" width="16.5546875" bestFit="1" customWidth="1"/>
    <col min="15075" max="15076" width="22.88671875" customWidth="1"/>
    <col min="15077" max="15077" width="70.5546875" customWidth="1"/>
    <col min="15078" max="15093" width="10.6640625" customWidth="1"/>
    <col min="15094" max="15106" width="12.6640625" customWidth="1"/>
    <col min="15107" max="15108" width="16.5546875" bestFit="1" customWidth="1"/>
    <col min="15331" max="15332" width="22.88671875" customWidth="1"/>
    <col min="15333" max="15333" width="70.5546875" customWidth="1"/>
    <col min="15334" max="15349" width="10.6640625" customWidth="1"/>
    <col min="15350" max="15362" width="12.6640625" customWidth="1"/>
    <col min="15363" max="15364" width="16.5546875" bestFit="1" customWidth="1"/>
    <col min="15587" max="15588" width="22.88671875" customWidth="1"/>
    <col min="15589" max="15589" width="70.5546875" customWidth="1"/>
    <col min="15590" max="15605" width="10.6640625" customWidth="1"/>
    <col min="15606" max="15618" width="12.6640625" customWidth="1"/>
    <col min="15619" max="15620" width="16.5546875" bestFit="1" customWidth="1"/>
    <col min="15843" max="15844" width="22.88671875" customWidth="1"/>
    <col min="15845" max="15845" width="70.5546875" customWidth="1"/>
    <col min="15846" max="15861" width="10.6640625" customWidth="1"/>
    <col min="15862" max="15874" width="12.6640625" customWidth="1"/>
    <col min="15875" max="15876" width="16.5546875" bestFit="1" customWidth="1"/>
    <col min="16099" max="16100" width="22.88671875" customWidth="1"/>
    <col min="16101" max="16101" width="70.5546875" customWidth="1"/>
    <col min="16102" max="16117" width="10.6640625" customWidth="1"/>
    <col min="16118" max="16130" width="12.6640625" customWidth="1"/>
    <col min="16131" max="16132" width="16.5546875" bestFit="1" customWidth="1"/>
  </cols>
  <sheetData>
    <row r="1" spans="1:25" ht="15.6">
      <c r="A1" s="1018" t="s">
        <v>433</v>
      </c>
      <c r="B1" s="1018"/>
      <c r="C1" s="1018"/>
      <c r="J1" s="829"/>
      <c r="K1" s="829"/>
      <c r="L1" s="829"/>
      <c r="M1" s="829"/>
      <c r="N1" s="829"/>
      <c r="O1" s="829"/>
      <c r="P1" s="829"/>
      <c r="Q1" s="829"/>
      <c r="R1" s="829"/>
      <c r="S1" s="829"/>
      <c r="T1" s="829"/>
      <c r="U1" s="15"/>
      <c r="V1" s="15"/>
      <c r="W1" s="15"/>
      <c r="X1" s="15"/>
      <c r="Y1" s="15"/>
    </row>
    <row r="2" spans="1:25" ht="15.6">
      <c r="A2" s="366"/>
      <c r="B2" s="366"/>
      <c r="D2" s="378">
        <v>2019</v>
      </c>
      <c r="E2" s="378">
        <v>2019</v>
      </c>
      <c r="F2" s="378">
        <v>2020</v>
      </c>
      <c r="G2" s="378">
        <v>2020</v>
      </c>
      <c r="J2" s="830"/>
      <c r="K2" s="830"/>
      <c r="L2" s="830"/>
      <c r="M2" s="830"/>
      <c r="N2" s="830"/>
      <c r="O2" s="830"/>
      <c r="P2" s="830"/>
      <c r="Q2" s="830"/>
      <c r="R2" s="830"/>
      <c r="S2" s="830"/>
      <c r="T2" s="830"/>
      <c r="U2" s="15"/>
      <c r="V2" s="15"/>
      <c r="W2" s="15"/>
      <c r="X2" s="15"/>
      <c r="Y2" s="15"/>
    </row>
    <row r="3" spans="1:25" ht="15.6">
      <c r="A3" s="366"/>
      <c r="B3" s="366"/>
      <c r="C3" s="367" t="s">
        <v>418</v>
      </c>
      <c r="D3" s="367" t="s">
        <v>419</v>
      </c>
      <c r="E3" s="367" t="s">
        <v>420</v>
      </c>
      <c r="F3" s="367" t="s">
        <v>573</v>
      </c>
      <c r="G3" s="367" t="s">
        <v>593</v>
      </c>
      <c r="J3" s="831"/>
      <c r="K3" s="831"/>
      <c r="L3" s="831"/>
      <c r="M3" s="831"/>
      <c r="N3" s="832"/>
      <c r="O3" s="831"/>
      <c r="P3" s="831"/>
      <c r="Q3" s="831"/>
      <c r="R3" s="831"/>
      <c r="S3" s="831"/>
      <c r="T3" s="831"/>
      <c r="U3" s="15"/>
      <c r="V3" s="15"/>
      <c r="W3" s="15"/>
      <c r="X3" s="15"/>
      <c r="Y3" s="15"/>
    </row>
    <row r="4" spans="1:25" ht="15.6">
      <c r="A4" s="366"/>
      <c r="B4" s="366"/>
      <c r="C4" s="368" t="s">
        <v>421</v>
      </c>
      <c r="D4" s="369" t="s">
        <v>422</v>
      </c>
      <c r="E4" s="369">
        <v>6.9638523090478976</v>
      </c>
      <c r="F4" s="369">
        <v>2.0218942226695686</v>
      </c>
      <c r="G4" s="369">
        <f>AVERAGE(B8:B2502)</f>
        <v>3.8116202688161041</v>
      </c>
      <c r="J4" s="15"/>
      <c r="K4" s="15"/>
      <c r="L4" s="15"/>
      <c r="M4" s="15"/>
      <c r="N4" s="15"/>
      <c r="O4" s="15"/>
      <c r="P4" s="15"/>
      <c r="Q4" s="15"/>
      <c r="R4" s="15"/>
      <c r="S4" s="15"/>
      <c r="T4" s="15"/>
      <c r="U4" s="15"/>
      <c r="V4" s="15"/>
      <c r="W4" s="15"/>
      <c r="X4" s="15"/>
      <c r="Y4" s="15"/>
    </row>
    <row r="5" spans="1:25" ht="15.6">
      <c r="A5" s="366"/>
      <c r="B5" s="366"/>
      <c r="C5" s="368" t="s">
        <v>423</v>
      </c>
      <c r="D5" s="369" t="s">
        <v>422</v>
      </c>
      <c r="E5" s="369">
        <v>11.019618773212036</v>
      </c>
      <c r="F5" s="369">
        <v>4.0028181615699499</v>
      </c>
      <c r="G5" s="369">
        <f>MAX(B8:B2502)</f>
        <v>5.4049583493421478</v>
      </c>
      <c r="J5" s="15"/>
      <c r="K5" s="15"/>
      <c r="L5" s="15"/>
      <c r="M5" s="15"/>
      <c r="N5" s="15"/>
      <c r="O5" s="15"/>
      <c r="P5" s="15"/>
      <c r="Q5" s="15"/>
      <c r="R5" s="15"/>
      <c r="S5" s="15"/>
      <c r="T5" s="15"/>
      <c r="U5" s="15"/>
      <c r="V5" s="15"/>
      <c r="W5" s="15"/>
      <c r="X5" s="15"/>
      <c r="Y5" s="15"/>
    </row>
    <row r="6" spans="1:25" ht="15.6">
      <c r="A6" s="366"/>
      <c r="B6" s="366"/>
      <c r="C6" s="368" t="s">
        <v>424</v>
      </c>
      <c r="D6" s="369" t="s">
        <v>422</v>
      </c>
      <c r="E6" s="369">
        <v>0</v>
      </c>
      <c r="F6" s="369">
        <v>0</v>
      </c>
      <c r="G6" s="369">
        <f>MIN(B8:B2502)</f>
        <v>0</v>
      </c>
      <c r="J6" s="15"/>
      <c r="K6" s="15"/>
      <c r="L6" s="15"/>
      <c r="M6" s="15"/>
      <c r="N6" s="15"/>
      <c r="O6" s="15"/>
      <c r="P6" s="15"/>
      <c r="Q6" s="15"/>
      <c r="R6" s="15"/>
      <c r="S6" s="15"/>
      <c r="T6" s="15"/>
      <c r="U6" s="15"/>
      <c r="V6" s="15"/>
      <c r="W6" s="15"/>
      <c r="X6" s="15"/>
      <c r="Y6" s="15"/>
    </row>
    <row r="7" spans="1:25" ht="15.6">
      <c r="A7" s="366"/>
      <c r="B7" s="366"/>
      <c r="C7" s="368" t="s">
        <v>425</v>
      </c>
      <c r="D7" s="369" t="s">
        <v>422</v>
      </c>
      <c r="E7" s="369">
        <v>2.4223659040129131</v>
      </c>
      <c r="F7" s="369">
        <v>0.92779752422275907</v>
      </c>
      <c r="G7" s="369">
        <f>_xlfn.STDEV.P(B8:B2002)</f>
        <v>0.6272549280794103</v>
      </c>
    </row>
    <row r="8" spans="1:25" ht="15.6">
      <c r="A8" s="366"/>
      <c r="B8" s="366"/>
      <c r="C8" s="368" t="s">
        <v>426</v>
      </c>
      <c r="D8" s="369" t="s">
        <v>422</v>
      </c>
      <c r="E8" s="369">
        <v>7.0547265258824661</v>
      </c>
      <c r="F8" s="369">
        <v>1.9678562367852364</v>
      </c>
      <c r="G8" s="369">
        <f>MEDIAN(B8:B2502)</f>
        <v>3.8313055315779314</v>
      </c>
    </row>
    <row r="9" spans="1:25" ht="16.2" thickBot="1">
      <c r="A9" s="366"/>
      <c r="B9" s="366"/>
      <c r="C9" s="370" t="s">
        <v>427</v>
      </c>
      <c r="D9" s="371" t="s">
        <v>428</v>
      </c>
      <c r="E9" s="371"/>
    </row>
    <row r="10" spans="1:25" ht="15.6">
      <c r="A10" s="366"/>
      <c r="B10" s="366"/>
      <c r="E10" s="1019" t="s">
        <v>445</v>
      </c>
      <c r="F10" s="1020"/>
      <c r="G10" s="1020"/>
      <c r="H10" s="1020"/>
      <c r="I10" s="1021"/>
    </row>
    <row r="11" spans="1:25" ht="13.8">
      <c r="A11" s="372" t="s">
        <v>429</v>
      </c>
      <c r="B11" s="373" t="s">
        <v>430</v>
      </c>
      <c r="C11" s="374" t="s">
        <v>431</v>
      </c>
      <c r="E11" s="1022" t="s">
        <v>262</v>
      </c>
      <c r="F11" s="1024" t="s">
        <v>79</v>
      </c>
      <c r="G11" s="1026" t="s">
        <v>446</v>
      </c>
      <c r="H11" s="1028" t="s">
        <v>444</v>
      </c>
      <c r="I11" s="1029"/>
    </row>
    <row r="12" spans="1:25" ht="14.4" thickBot="1">
      <c r="A12" s="372"/>
      <c r="B12" s="373" t="s">
        <v>432</v>
      </c>
      <c r="C12" s="374"/>
      <c r="E12" s="1023"/>
      <c r="F12" s="1025"/>
      <c r="G12" s="1027"/>
      <c r="H12" s="420" t="s">
        <v>297</v>
      </c>
      <c r="I12" s="421" t="s">
        <v>298</v>
      </c>
    </row>
    <row r="13" spans="1:25">
      <c r="A13" s="375">
        <v>43862</v>
      </c>
      <c r="B13" s="826">
        <v>3.8880955769887402</v>
      </c>
      <c r="E13" s="817">
        <v>43800</v>
      </c>
      <c r="F13" s="818">
        <v>43802.291666666664</v>
      </c>
      <c r="G13" s="627">
        <v>0</v>
      </c>
      <c r="H13" s="423">
        <v>13</v>
      </c>
      <c r="I13" s="424">
        <v>12</v>
      </c>
    </row>
    <row r="14" spans="1:25">
      <c r="A14" s="375">
        <v>43862.020833333336</v>
      </c>
      <c r="B14" s="826">
        <v>3.9148129797540605</v>
      </c>
      <c r="E14" s="817">
        <v>43801</v>
      </c>
      <c r="F14" s="818">
        <v>43802.291666666664</v>
      </c>
      <c r="G14" s="628">
        <v>1.5526804599600534</v>
      </c>
      <c r="H14" s="414">
        <v>5.5</v>
      </c>
      <c r="I14" s="415">
        <v>5.3</v>
      </c>
    </row>
    <row r="15" spans="1:25">
      <c r="A15" s="375">
        <v>43862.041666666664</v>
      </c>
      <c r="B15" s="826">
        <v>3.8821762442692287</v>
      </c>
      <c r="E15" s="817">
        <v>43802</v>
      </c>
      <c r="F15" s="818">
        <v>43802.291666666664</v>
      </c>
      <c r="G15" s="628">
        <v>3.936767578125</v>
      </c>
      <c r="H15" s="414">
        <v>3.6</v>
      </c>
      <c r="I15" s="415">
        <v>3.1</v>
      </c>
    </row>
    <row r="16" spans="1:25">
      <c r="A16" s="375">
        <v>43862.0625</v>
      </c>
      <c r="B16" s="826">
        <v>3.8973055787694952</v>
      </c>
      <c r="E16" s="817">
        <v>43803</v>
      </c>
      <c r="F16" s="818">
        <v>43803.291666666664</v>
      </c>
      <c r="G16" s="628">
        <v>3.936767578125</v>
      </c>
      <c r="H16" s="414">
        <v>20.2</v>
      </c>
      <c r="I16" s="415">
        <v>3.1</v>
      </c>
    </row>
    <row r="17" spans="1:9">
      <c r="A17" s="375">
        <v>43862.083333333336</v>
      </c>
      <c r="B17" s="826">
        <v>4.1849293441304729</v>
      </c>
      <c r="E17" s="817">
        <v>43804</v>
      </c>
      <c r="F17" s="818">
        <v>43804.291666666664</v>
      </c>
      <c r="G17" s="628">
        <v>3.0152112627919347</v>
      </c>
      <c r="H17" s="414">
        <v>3.4</v>
      </c>
      <c r="I17" s="415">
        <v>1.6</v>
      </c>
    </row>
    <row r="18" spans="1:9">
      <c r="A18" s="375">
        <v>43862.104166666664</v>
      </c>
      <c r="B18" s="826">
        <v>4.292285040486604</v>
      </c>
      <c r="E18" s="817">
        <v>43805</v>
      </c>
      <c r="F18" s="818">
        <v>0.27083333333333331</v>
      </c>
      <c r="G18" s="628">
        <v>3.9308600817393096</v>
      </c>
      <c r="H18" s="414">
        <v>2.2000000000000002</v>
      </c>
      <c r="I18" s="415">
        <v>1.9</v>
      </c>
    </row>
    <row r="19" spans="1:9">
      <c r="A19" s="375">
        <v>43862.125</v>
      </c>
      <c r="B19" s="826">
        <v>4.1978976365903184</v>
      </c>
      <c r="E19" s="817">
        <v>43806</v>
      </c>
      <c r="F19" s="818">
        <v>0.27083333333333331</v>
      </c>
      <c r="G19" s="628">
        <v>3.8808784996573298</v>
      </c>
      <c r="H19" s="414">
        <v>3.1</v>
      </c>
      <c r="I19" s="415">
        <v>2.7</v>
      </c>
    </row>
    <row r="20" spans="1:9">
      <c r="A20" s="375">
        <v>43862.145833333336</v>
      </c>
      <c r="B20" s="826">
        <v>4.283997975082861</v>
      </c>
      <c r="E20" s="817">
        <v>43807</v>
      </c>
      <c r="F20" s="818">
        <v>0.27083333333333331</v>
      </c>
      <c r="G20" s="628">
        <v>2.0177096289375589</v>
      </c>
      <c r="H20" s="414">
        <v>2.5</v>
      </c>
      <c r="I20" s="415">
        <v>2.2999999999999998</v>
      </c>
    </row>
    <row r="21" spans="1:9">
      <c r="A21" s="375">
        <v>43862.166666666664</v>
      </c>
      <c r="B21" s="826">
        <v>4.2506764659451113</v>
      </c>
      <c r="E21" s="817">
        <v>43808</v>
      </c>
      <c r="F21" s="818">
        <v>0.27083333333333331</v>
      </c>
      <c r="G21" s="628">
        <v>4.090479275108212</v>
      </c>
      <c r="H21" s="414">
        <v>6.5</v>
      </c>
      <c r="I21" s="415">
        <v>5.0999999999999996</v>
      </c>
    </row>
    <row r="22" spans="1:9">
      <c r="A22" s="375">
        <v>43862.1875</v>
      </c>
      <c r="B22" s="826">
        <v>4.3044714580496981</v>
      </c>
      <c r="E22" s="817">
        <v>43809</v>
      </c>
      <c r="F22" s="818">
        <v>43809.270833333336</v>
      </c>
      <c r="G22" s="628">
        <v>4.0390441747278807</v>
      </c>
      <c r="H22" s="414">
        <v>5</v>
      </c>
      <c r="I22" s="415">
        <v>4.7</v>
      </c>
    </row>
    <row r="23" spans="1:9">
      <c r="A23" s="375">
        <v>43862.208333333336</v>
      </c>
      <c r="B23" s="826">
        <v>4.2729901023105619</v>
      </c>
      <c r="E23" s="817">
        <v>43810</v>
      </c>
      <c r="F23" s="818">
        <v>43810.270833333336</v>
      </c>
      <c r="G23" s="628">
        <v>3.0382311642687352</v>
      </c>
      <c r="H23" s="414">
        <v>5.6</v>
      </c>
      <c r="I23" s="415">
        <v>5.2</v>
      </c>
    </row>
    <row r="24" spans="1:9">
      <c r="A24" s="375">
        <v>43862.229166666664</v>
      </c>
      <c r="B24" s="826">
        <v>4.3061750868542328</v>
      </c>
      <c r="E24" s="817">
        <v>43811</v>
      </c>
      <c r="F24" s="818">
        <v>43811.270833333336</v>
      </c>
      <c r="G24" s="628">
        <v>6.8858819719300506</v>
      </c>
      <c r="H24" s="414">
        <v>3.6</v>
      </c>
      <c r="I24" s="415">
        <v>3.4</v>
      </c>
    </row>
    <row r="25" spans="1:9">
      <c r="A25" s="375">
        <v>43862.25</v>
      </c>
      <c r="B25" s="826">
        <v>4.2901376083286271</v>
      </c>
      <c r="E25" s="817">
        <v>43812</v>
      </c>
      <c r="F25" s="818">
        <v>43812.270833333336</v>
      </c>
      <c r="G25" s="628">
        <v>3.7325554685149758</v>
      </c>
      <c r="H25" s="414">
        <v>19.100000000000001</v>
      </c>
      <c r="I25" s="415">
        <v>9.6</v>
      </c>
    </row>
    <row r="26" spans="1:9">
      <c r="A26" s="375">
        <v>43862.270833333336</v>
      </c>
      <c r="B26" s="826">
        <v>4.3518206447673338</v>
      </c>
      <c r="E26" s="817">
        <v>43813</v>
      </c>
      <c r="F26" s="818">
        <v>43813.270833333336</v>
      </c>
      <c r="G26" s="628">
        <v>5.0266787634334626</v>
      </c>
      <c r="H26" s="414">
        <v>15.9</v>
      </c>
      <c r="I26" s="415">
        <v>13.9</v>
      </c>
    </row>
    <row r="27" spans="1:9">
      <c r="A27" s="375">
        <v>43862.291666666664</v>
      </c>
      <c r="B27" s="826">
        <v>4.2888156953785153</v>
      </c>
      <c r="E27" s="817">
        <v>43814</v>
      </c>
      <c r="F27" s="818">
        <v>43814.270833333336</v>
      </c>
      <c r="G27" s="628">
        <v>6.0055426221030457</v>
      </c>
      <c r="H27" s="414">
        <v>13.6</v>
      </c>
      <c r="I27" s="415">
        <v>13.2</v>
      </c>
    </row>
    <row r="28" spans="1:9">
      <c r="A28" s="375">
        <v>43862.3125</v>
      </c>
      <c r="B28" s="826">
        <v>4.3662580436406033</v>
      </c>
      <c r="E28" s="817">
        <v>43815</v>
      </c>
      <c r="F28" s="818">
        <v>43815.270833333336</v>
      </c>
      <c r="G28" s="628">
        <v>4.7055908512944979</v>
      </c>
      <c r="H28" s="414">
        <v>18.3</v>
      </c>
      <c r="I28" s="415">
        <v>13</v>
      </c>
    </row>
    <row r="29" spans="1:9">
      <c r="A29" s="375">
        <v>43862.333333333336</v>
      </c>
      <c r="B29" s="826">
        <v>4.2851327657699585</v>
      </c>
      <c r="E29" s="817">
        <v>43816</v>
      </c>
      <c r="F29" s="818">
        <v>43816.270833333336</v>
      </c>
      <c r="G29" s="628">
        <v>5.2065078122023909</v>
      </c>
      <c r="H29" s="414">
        <v>21.2</v>
      </c>
      <c r="I29" s="415">
        <v>14.4</v>
      </c>
    </row>
    <row r="30" spans="1:9">
      <c r="A30" s="375">
        <v>43862.354166666664</v>
      </c>
      <c r="B30" s="826">
        <v>4.3840459141776797</v>
      </c>
      <c r="E30" s="817">
        <v>43817</v>
      </c>
      <c r="F30" s="818">
        <v>43817.270833333336</v>
      </c>
      <c r="G30" s="628">
        <v>5.5859355384794371</v>
      </c>
      <c r="H30" s="414">
        <v>15.9</v>
      </c>
      <c r="I30" s="415">
        <v>12.3</v>
      </c>
    </row>
    <row r="31" spans="1:9">
      <c r="A31" s="375">
        <v>43862.375</v>
      </c>
      <c r="B31" s="826">
        <v>4.3362102841751442</v>
      </c>
      <c r="E31" s="817">
        <v>43818</v>
      </c>
      <c r="F31" s="818">
        <v>43818.270833333336</v>
      </c>
      <c r="G31" s="628">
        <v>3.7168290651817291</v>
      </c>
      <c r="H31" s="414">
        <v>12.1</v>
      </c>
      <c r="I31" s="415">
        <v>11.2</v>
      </c>
    </row>
    <row r="32" spans="1:9">
      <c r="A32" s="375">
        <v>43862.395833333336</v>
      </c>
      <c r="B32" s="826">
        <v>4.3504565500447319</v>
      </c>
      <c r="E32" s="817">
        <v>43819</v>
      </c>
      <c r="F32" s="818">
        <v>43819.270833333336</v>
      </c>
      <c r="G32" s="628">
        <v>3.9192088669579892</v>
      </c>
      <c r="H32" s="414">
        <v>13.6</v>
      </c>
      <c r="I32" s="415">
        <v>11</v>
      </c>
    </row>
    <row r="33" spans="1:9">
      <c r="A33" s="375">
        <v>43862.416666666664</v>
      </c>
      <c r="B33" s="826">
        <v>3.5468261751553252</v>
      </c>
      <c r="E33" s="817">
        <v>43820</v>
      </c>
      <c r="F33" s="818">
        <v>43820.333333333336</v>
      </c>
      <c r="G33" s="628">
        <v>5.6361176426936357</v>
      </c>
      <c r="H33" s="414">
        <v>13.6</v>
      </c>
      <c r="I33" s="415">
        <v>11.3</v>
      </c>
    </row>
    <row r="34" spans="1:9">
      <c r="A34" s="375">
        <v>43862.4375</v>
      </c>
      <c r="B34" s="826">
        <v>0</v>
      </c>
      <c r="E34" s="817">
        <v>43821</v>
      </c>
      <c r="F34" s="818">
        <v>43821.297222222223</v>
      </c>
      <c r="G34" s="628">
        <v>6.2353255187885628</v>
      </c>
      <c r="H34" s="414">
        <v>15.8</v>
      </c>
      <c r="I34" s="415">
        <v>12.5</v>
      </c>
    </row>
    <row r="35" spans="1:9">
      <c r="A35" s="375">
        <v>43862.458333333336</v>
      </c>
      <c r="B35" s="826">
        <v>2.2072992142186396</v>
      </c>
      <c r="E35" s="817">
        <v>43822</v>
      </c>
      <c r="F35" s="818">
        <v>43822.284722222219</v>
      </c>
      <c r="G35" s="628">
        <v>5.4934045634646385</v>
      </c>
      <c r="H35" s="414">
        <v>9</v>
      </c>
      <c r="I35" s="415">
        <v>8.6</v>
      </c>
    </row>
    <row r="36" spans="1:9">
      <c r="A36" s="375">
        <v>43862.479166666664</v>
      </c>
      <c r="B36" s="826">
        <v>0</v>
      </c>
      <c r="E36" s="817">
        <v>43823</v>
      </c>
      <c r="F36" s="818">
        <v>43823.4375</v>
      </c>
      <c r="G36" s="629">
        <v>5.0933509815173847</v>
      </c>
      <c r="H36" s="414">
        <v>18.7</v>
      </c>
      <c r="I36" s="415">
        <v>15.1</v>
      </c>
    </row>
    <row r="37" spans="1:9">
      <c r="A37" s="375">
        <v>43862.5</v>
      </c>
      <c r="B37" s="826">
        <v>4.256040390270452</v>
      </c>
      <c r="E37" s="817">
        <v>43824</v>
      </c>
      <c r="F37" s="818">
        <v>43824.354166666664</v>
      </c>
      <c r="G37" s="628">
        <v>2.9465505535610848</v>
      </c>
      <c r="H37" s="414">
        <v>7.3</v>
      </c>
      <c r="I37" s="415">
        <v>8.9</v>
      </c>
    </row>
    <row r="38" spans="1:9">
      <c r="A38" s="375">
        <v>43862.520833333336</v>
      </c>
      <c r="B38" s="826">
        <v>4.8124881786708205</v>
      </c>
      <c r="E38" s="817">
        <v>43825</v>
      </c>
      <c r="F38" s="818">
        <v>43825.28125</v>
      </c>
      <c r="G38" s="628">
        <v>2.3617775380197497</v>
      </c>
      <c r="H38" s="414">
        <v>42.2</v>
      </c>
      <c r="I38" s="415">
        <v>41.5</v>
      </c>
    </row>
    <row r="39" spans="1:9">
      <c r="A39" s="375">
        <v>43862.541666666664</v>
      </c>
      <c r="B39" s="826">
        <v>4.901763442955497</v>
      </c>
      <c r="E39" s="817">
        <v>43825</v>
      </c>
      <c r="F39" s="818">
        <v>43825.385416666664</v>
      </c>
      <c r="G39" s="629">
        <v>2.1797563075087965</v>
      </c>
      <c r="H39" s="414">
        <v>26.6</v>
      </c>
      <c r="I39" s="415">
        <v>23.7</v>
      </c>
    </row>
    <row r="40" spans="1:9">
      <c r="A40" s="375">
        <v>43862.5625</v>
      </c>
      <c r="B40" s="826">
        <v>4.9868521870424347</v>
      </c>
      <c r="E40" s="817">
        <v>43825</v>
      </c>
      <c r="F40" s="818">
        <v>43825.482638888891</v>
      </c>
      <c r="G40" s="629">
        <v>2.090716862326695</v>
      </c>
      <c r="H40" s="414">
        <v>39.5</v>
      </c>
      <c r="I40" s="415">
        <v>38.9</v>
      </c>
    </row>
    <row r="41" spans="1:9">
      <c r="A41" s="375">
        <v>43862.583333333336</v>
      </c>
      <c r="B41" s="826">
        <v>4.9547616246466832</v>
      </c>
      <c r="E41" s="817">
        <v>43826</v>
      </c>
      <c r="F41" s="818">
        <v>43826.305555555555</v>
      </c>
      <c r="G41" s="628">
        <v>2.8334048424019582</v>
      </c>
      <c r="H41" s="414">
        <v>35.4</v>
      </c>
      <c r="I41" s="415">
        <v>33.5</v>
      </c>
    </row>
    <row r="42" spans="1:9">
      <c r="A42" s="375">
        <v>43862.604166666664</v>
      </c>
      <c r="B42" s="826">
        <v>5.0387342907488346</v>
      </c>
      <c r="E42" s="817">
        <v>43826</v>
      </c>
      <c r="F42" s="818">
        <v>43826.645833333336</v>
      </c>
      <c r="G42" s="628">
        <v>2.8725060742451913</v>
      </c>
      <c r="H42" s="414">
        <v>9.5</v>
      </c>
      <c r="I42" s="415">
        <v>3.7</v>
      </c>
    </row>
    <row r="43" spans="1:9">
      <c r="A43" s="375">
        <v>43862.625</v>
      </c>
      <c r="B43" s="826">
        <v>5.0114783408741159</v>
      </c>
      <c r="E43" s="817">
        <v>43826</v>
      </c>
      <c r="F43" s="818">
        <v>43826.916666666664</v>
      </c>
      <c r="G43" s="628">
        <v>3.109114529720197</v>
      </c>
      <c r="H43" s="414">
        <v>16.899999999999999</v>
      </c>
      <c r="I43" s="415">
        <v>14.7</v>
      </c>
    </row>
    <row r="44" spans="1:9">
      <c r="A44" s="375">
        <v>43862.645833333336</v>
      </c>
      <c r="B44" s="826">
        <v>4.8922452184164689</v>
      </c>
      <c r="E44" s="817">
        <v>43827</v>
      </c>
      <c r="F44" s="818">
        <v>43827.295138888891</v>
      </c>
      <c r="G44" s="628">
        <v>3.0199531689286232</v>
      </c>
      <c r="H44" s="414">
        <v>22.3</v>
      </c>
      <c r="I44" s="415">
        <v>21</v>
      </c>
    </row>
    <row r="45" spans="1:9">
      <c r="A45" s="375">
        <v>43862.666666666664</v>
      </c>
      <c r="B45" s="826">
        <v>4.3868514029309154</v>
      </c>
      <c r="E45" s="817">
        <v>43827</v>
      </c>
      <c r="F45" s="818">
        <v>43827.635416666664</v>
      </c>
      <c r="G45" s="629">
        <v>3.7678034964224532</v>
      </c>
      <c r="H45" s="414">
        <v>6.4</v>
      </c>
      <c r="I45" s="415">
        <v>5.0999999999999996</v>
      </c>
    </row>
    <row r="46" spans="1:9">
      <c r="A46" s="375">
        <v>43862.6875</v>
      </c>
      <c r="B46" s="826">
        <v>4.444284948158181</v>
      </c>
      <c r="E46" s="817">
        <v>43827</v>
      </c>
      <c r="F46" s="818">
        <v>43827.916666666664</v>
      </c>
      <c r="G46" s="628">
        <v>3.0665677451114686</v>
      </c>
      <c r="H46" s="414">
        <v>22.4</v>
      </c>
      <c r="I46" s="415">
        <v>18.8</v>
      </c>
    </row>
    <row r="47" spans="1:9">
      <c r="A47" s="375">
        <v>43862.708333333336</v>
      </c>
      <c r="B47" s="826">
        <v>4.0324872468805149</v>
      </c>
      <c r="E47" s="817">
        <v>43828</v>
      </c>
      <c r="F47" s="818">
        <v>43828.333333333336</v>
      </c>
      <c r="G47" s="628">
        <v>2.6524428251302905</v>
      </c>
      <c r="H47" s="414">
        <v>13.9</v>
      </c>
      <c r="I47" s="415">
        <v>11.1</v>
      </c>
    </row>
    <row r="48" spans="1:9">
      <c r="A48" s="375">
        <v>43862.729166666664</v>
      </c>
      <c r="B48" s="826">
        <v>3.5335122911880412</v>
      </c>
      <c r="E48" s="817">
        <v>43828</v>
      </c>
      <c r="F48" s="818">
        <v>43828.541666666664</v>
      </c>
      <c r="G48" s="628">
        <v>2.6382727087992759</v>
      </c>
      <c r="H48" s="414">
        <v>6.7</v>
      </c>
      <c r="I48" s="415">
        <v>5.7</v>
      </c>
    </row>
    <row r="49" spans="1:9">
      <c r="A49" s="375">
        <v>43862.75</v>
      </c>
      <c r="B49" s="826">
        <v>3.4594591034886739</v>
      </c>
      <c r="E49" s="817">
        <v>43828</v>
      </c>
      <c r="F49" s="818">
        <v>43828.8125</v>
      </c>
      <c r="G49" s="629">
        <v>2.7514708529536924</v>
      </c>
      <c r="H49" s="414">
        <v>2.2000000000000002</v>
      </c>
      <c r="I49" s="415">
        <v>2.1</v>
      </c>
    </row>
    <row r="50" spans="1:9">
      <c r="A50" s="375">
        <v>43862.770833333336</v>
      </c>
      <c r="B50" s="826">
        <v>3.4703472007790372</v>
      </c>
      <c r="E50" s="817">
        <v>43829</v>
      </c>
      <c r="F50" s="818">
        <v>43829.291666666664</v>
      </c>
      <c r="G50" s="628">
        <v>2.7755223417965076</v>
      </c>
      <c r="H50" s="414">
        <v>15.2</v>
      </c>
      <c r="I50" s="415">
        <v>13.2</v>
      </c>
    </row>
    <row r="51" spans="1:9" ht="13.8" thickBot="1">
      <c r="A51" s="375">
        <v>43862.791666666664</v>
      </c>
      <c r="B51" s="826">
        <v>3.4976364853274493</v>
      </c>
      <c r="E51" s="833">
        <v>43830</v>
      </c>
      <c r="F51" s="834">
        <v>43830.288194444445</v>
      </c>
      <c r="G51" s="835">
        <v>2.8922921959828169</v>
      </c>
      <c r="H51" s="836">
        <v>20.3</v>
      </c>
      <c r="I51" s="837">
        <v>18.399999999999999</v>
      </c>
    </row>
    <row r="52" spans="1:9">
      <c r="A52" s="375">
        <v>43862.8125</v>
      </c>
      <c r="B52" s="826">
        <v>3.5636408523552947</v>
      </c>
      <c r="E52" s="412">
        <v>43831</v>
      </c>
      <c r="F52" s="838">
        <v>0.29166666666424135</v>
      </c>
      <c r="G52" s="839">
        <v>3.1291412865329118</v>
      </c>
      <c r="H52" s="840">
        <v>22.8</v>
      </c>
      <c r="I52" s="841">
        <v>19.2</v>
      </c>
    </row>
    <row r="53" spans="1:9">
      <c r="A53" s="375">
        <v>43862.833333333336</v>
      </c>
      <c r="B53" s="826">
        <v>3.5086699856652155</v>
      </c>
      <c r="E53" s="396">
        <v>43831</v>
      </c>
      <c r="F53" s="413">
        <v>0.5625</v>
      </c>
      <c r="G53" s="842">
        <v>3.3078250974520214</v>
      </c>
      <c r="H53" s="414">
        <v>9.1999999999999993</v>
      </c>
      <c r="I53" s="415">
        <v>9.6999999999999993</v>
      </c>
    </row>
    <row r="54" spans="1:9">
      <c r="A54" s="375">
        <v>43862.854166666664</v>
      </c>
      <c r="B54" s="826">
        <v>3.5285040372465222</v>
      </c>
      <c r="E54" s="396">
        <v>43832</v>
      </c>
      <c r="F54" s="413">
        <v>0.22222222222222221</v>
      </c>
      <c r="G54" s="842">
        <v>3.0518540715177855</v>
      </c>
      <c r="H54" s="414">
        <v>14.7</v>
      </c>
      <c r="I54" s="415">
        <v>13.3</v>
      </c>
    </row>
    <row r="55" spans="1:9">
      <c r="A55" s="375">
        <v>43862.875</v>
      </c>
      <c r="B55" s="826">
        <v>3.4324637646269469</v>
      </c>
      <c r="E55" s="396">
        <v>43832</v>
      </c>
      <c r="F55" s="413">
        <v>0.46875</v>
      </c>
      <c r="G55" s="842">
        <v>3.0812128573242159</v>
      </c>
      <c r="H55" s="414">
        <v>31.1</v>
      </c>
      <c r="I55" s="415">
        <v>29</v>
      </c>
    </row>
    <row r="56" spans="1:9">
      <c r="A56" s="375">
        <v>43862.895833333336</v>
      </c>
      <c r="B56" s="826">
        <v>3.5550135371482208</v>
      </c>
      <c r="E56" s="396">
        <v>43833</v>
      </c>
      <c r="F56" s="413">
        <v>0.45833333333333331</v>
      </c>
      <c r="G56" s="842">
        <v>2.6461242863184049</v>
      </c>
      <c r="H56" s="414">
        <v>12.4</v>
      </c>
      <c r="I56" s="415">
        <v>15.1</v>
      </c>
    </row>
    <row r="57" spans="1:9">
      <c r="A57" s="375">
        <v>43862.916666666664</v>
      </c>
      <c r="B57" s="826">
        <v>3.5330053240888648</v>
      </c>
      <c r="E57" s="396">
        <v>43834</v>
      </c>
      <c r="F57" s="413">
        <v>0.21875</v>
      </c>
      <c r="G57" s="842">
        <v>2.2672018700072334</v>
      </c>
      <c r="H57" s="414">
        <v>23.3</v>
      </c>
      <c r="I57" s="415">
        <v>22.9</v>
      </c>
    </row>
    <row r="58" spans="1:9">
      <c r="A58" s="375">
        <v>43862.9375</v>
      </c>
      <c r="B58" s="826">
        <v>3.5183212019813559</v>
      </c>
      <c r="E58" s="396">
        <v>43834</v>
      </c>
      <c r="F58" s="413">
        <v>0.72916666666666663</v>
      </c>
      <c r="G58" s="842">
        <v>1.8616991764865816</v>
      </c>
      <c r="H58" s="414">
        <v>25.4</v>
      </c>
      <c r="I58" s="415">
        <v>25.6</v>
      </c>
    </row>
    <row r="59" spans="1:9">
      <c r="A59" s="375">
        <v>43862.958333333336</v>
      </c>
      <c r="B59" s="826">
        <v>3.5812143207424216</v>
      </c>
      <c r="E59" s="396">
        <v>43835</v>
      </c>
      <c r="F59" s="413">
        <v>0.40972222222222227</v>
      </c>
      <c r="G59" s="842">
        <v>0.40332019049674273</v>
      </c>
      <c r="H59" s="414">
        <v>34.6</v>
      </c>
      <c r="I59" s="415">
        <v>34.200000000000003</v>
      </c>
    </row>
    <row r="60" spans="1:9">
      <c r="A60" s="375">
        <v>43862.979166666664</v>
      </c>
      <c r="B60" s="826">
        <v>3.5762622528192072</v>
      </c>
      <c r="E60" s="396">
        <v>43835</v>
      </c>
      <c r="F60" s="413">
        <v>0.88541666666666663</v>
      </c>
      <c r="G60" s="842">
        <v>0.84621885781072903</v>
      </c>
      <c r="H60" s="414">
        <v>36</v>
      </c>
      <c r="I60" s="415">
        <v>35</v>
      </c>
    </row>
    <row r="61" spans="1:9">
      <c r="A61" s="375">
        <v>43863</v>
      </c>
      <c r="B61" s="826">
        <v>3.5661577103245587</v>
      </c>
      <c r="E61" s="396">
        <v>43836</v>
      </c>
      <c r="F61" s="413">
        <v>0.58333333333333337</v>
      </c>
      <c r="G61" s="842">
        <v>0.89709440484229064</v>
      </c>
      <c r="H61" s="414">
        <v>23.9</v>
      </c>
      <c r="I61" s="415">
        <v>21.7</v>
      </c>
    </row>
    <row r="62" spans="1:9">
      <c r="A62" s="375">
        <v>43863.020833333336</v>
      </c>
      <c r="B62" s="826">
        <v>3.6162399064439037</v>
      </c>
      <c r="E62" s="396">
        <v>43837</v>
      </c>
      <c r="F62" s="413">
        <v>0.60416666666666663</v>
      </c>
      <c r="G62" s="842">
        <v>1.1858622583353684</v>
      </c>
      <c r="H62" s="414">
        <v>12.3</v>
      </c>
      <c r="I62" s="415">
        <v>19.2</v>
      </c>
    </row>
    <row r="63" spans="1:9">
      <c r="A63" s="375">
        <v>43863.041666666664</v>
      </c>
      <c r="B63" s="826">
        <v>3.5837551225494177</v>
      </c>
      <c r="E63" s="396">
        <v>43838</v>
      </c>
      <c r="F63" s="413">
        <v>0.54166666666666663</v>
      </c>
      <c r="G63" s="842">
        <v>1.8503960828400321</v>
      </c>
      <c r="H63" s="414">
        <v>20.8</v>
      </c>
      <c r="I63" s="415">
        <v>30.3</v>
      </c>
    </row>
    <row r="64" spans="1:9">
      <c r="A64" s="375">
        <v>43863.0625</v>
      </c>
      <c r="B64" s="826">
        <v>3.6002416197831431</v>
      </c>
      <c r="E64" s="396">
        <v>43838</v>
      </c>
      <c r="F64" s="413">
        <v>0.78125</v>
      </c>
      <c r="G64" s="842">
        <v>1.8817055986987219</v>
      </c>
      <c r="H64" s="414">
        <v>9.9</v>
      </c>
      <c r="I64" s="415">
        <v>9</v>
      </c>
    </row>
    <row r="65" spans="1:9">
      <c r="A65" s="375">
        <v>43863.083333333336</v>
      </c>
      <c r="B65" s="826">
        <v>3.6457391212590866</v>
      </c>
      <c r="E65" s="396">
        <v>43839</v>
      </c>
      <c r="F65" s="413">
        <v>0.5625</v>
      </c>
      <c r="G65" s="842">
        <v>0.93692301932929289</v>
      </c>
      <c r="H65" s="414">
        <v>21.3</v>
      </c>
      <c r="I65" s="415">
        <v>28.7</v>
      </c>
    </row>
    <row r="66" spans="1:9">
      <c r="A66" s="375">
        <v>43863.104166666664</v>
      </c>
      <c r="B66" s="826">
        <v>3.6760521221181586</v>
      </c>
      <c r="E66" s="396">
        <v>43839</v>
      </c>
      <c r="F66" s="413">
        <v>0.80555555555555547</v>
      </c>
      <c r="G66" s="842">
        <v>0.83708905335515738</v>
      </c>
      <c r="H66" s="414">
        <v>8.1999999999999993</v>
      </c>
      <c r="I66" s="415">
        <v>7.7</v>
      </c>
    </row>
    <row r="67" spans="1:9">
      <c r="A67" s="375">
        <v>43863.125</v>
      </c>
      <c r="B67" s="826">
        <v>3.6060358613419035</v>
      </c>
      <c r="E67" s="396">
        <v>43840</v>
      </c>
      <c r="F67" s="413">
        <v>0.35416666666666669</v>
      </c>
      <c r="G67" s="842">
        <v>0.84739475340271986</v>
      </c>
      <c r="H67" s="414">
        <v>28.7</v>
      </c>
      <c r="I67" s="415">
        <v>22.3</v>
      </c>
    </row>
    <row r="68" spans="1:9">
      <c r="A68" s="375">
        <v>43863.145833333336</v>
      </c>
      <c r="B68" s="826">
        <v>3.5947933451065586</v>
      </c>
      <c r="E68" s="396">
        <v>43841</v>
      </c>
      <c r="F68" s="413">
        <v>0.35416666666666669</v>
      </c>
      <c r="G68" s="842">
        <v>0.94205845421594048</v>
      </c>
      <c r="H68" s="414">
        <v>3.5</v>
      </c>
      <c r="I68" s="415">
        <v>3.1</v>
      </c>
    </row>
    <row r="69" spans="1:9">
      <c r="A69" s="375">
        <v>43863.166666666664</v>
      </c>
      <c r="B69" s="826">
        <v>3.6265627011242838</v>
      </c>
      <c r="E69" s="396">
        <v>43842</v>
      </c>
      <c r="F69" s="413">
        <v>0.35416666666666669</v>
      </c>
      <c r="G69" s="842">
        <v>0.872802734375</v>
      </c>
      <c r="H69" s="414">
        <v>3.8</v>
      </c>
      <c r="I69" s="415">
        <v>3.4</v>
      </c>
    </row>
    <row r="70" spans="1:9">
      <c r="A70" s="375">
        <v>43863.1875</v>
      </c>
      <c r="B70" s="826">
        <v>3.6827108533535569</v>
      </c>
      <c r="E70" s="396">
        <v>43843</v>
      </c>
      <c r="F70" s="413">
        <v>0.35416666666666669</v>
      </c>
      <c r="G70" s="842">
        <v>1.1369410711858008</v>
      </c>
      <c r="H70" s="414">
        <v>2</v>
      </c>
      <c r="I70" s="415">
        <v>1.4</v>
      </c>
    </row>
    <row r="71" spans="1:9">
      <c r="A71" s="375">
        <v>43863.208333333336</v>
      </c>
      <c r="B71" s="826">
        <v>3.6040799883194268</v>
      </c>
      <c r="E71" s="396">
        <v>43844</v>
      </c>
      <c r="F71" s="413">
        <v>0.35416666666666669</v>
      </c>
      <c r="G71" s="842">
        <v>1.1002446702784963</v>
      </c>
      <c r="H71" s="414">
        <v>3.2</v>
      </c>
      <c r="I71" s="415">
        <v>3.8</v>
      </c>
    </row>
    <row r="72" spans="1:9">
      <c r="A72" s="375">
        <v>43863.229166666664</v>
      </c>
      <c r="B72" s="826">
        <v>3.679898485644824</v>
      </c>
      <c r="E72" s="396">
        <v>43845</v>
      </c>
      <c r="F72" s="413">
        <v>0.35416666666666669</v>
      </c>
      <c r="G72" s="842">
        <v>1.1867475848024089</v>
      </c>
      <c r="H72" s="414">
        <v>5.0999999999999996</v>
      </c>
      <c r="I72" s="415">
        <v>3.9</v>
      </c>
    </row>
    <row r="73" spans="1:9">
      <c r="A73" s="375">
        <v>43863.25</v>
      </c>
      <c r="B73" s="826">
        <v>3.7194490283210246</v>
      </c>
      <c r="E73" s="396">
        <v>43846</v>
      </c>
      <c r="F73" s="413">
        <v>0.35416666666666702</v>
      </c>
      <c r="G73" s="842">
        <v>1.3145374022941623</v>
      </c>
      <c r="H73" s="414">
        <v>6.3</v>
      </c>
      <c r="I73" s="415">
        <v>4.8</v>
      </c>
    </row>
    <row r="74" spans="1:9">
      <c r="A74" s="375">
        <v>43863.270833333336</v>
      </c>
      <c r="B74" s="826">
        <v>3.7006005273821452</v>
      </c>
      <c r="E74" s="396">
        <v>43847</v>
      </c>
      <c r="F74" s="413">
        <v>0.29166666666666669</v>
      </c>
      <c r="G74" s="842">
        <v>1.5912464627375205</v>
      </c>
      <c r="H74" s="414">
        <v>2.2999999999999998</v>
      </c>
      <c r="I74" s="415">
        <v>2.1</v>
      </c>
    </row>
    <row r="75" spans="1:9">
      <c r="A75" s="375">
        <v>43863.291666666664</v>
      </c>
      <c r="B75" s="826">
        <v>3.740474293474108</v>
      </c>
      <c r="E75" s="396">
        <v>43847</v>
      </c>
      <c r="F75" s="413">
        <v>0.70833333333333337</v>
      </c>
      <c r="G75" s="842">
        <v>2.524594466253701</v>
      </c>
      <c r="H75" s="414">
        <v>2.6</v>
      </c>
      <c r="I75" s="415">
        <v>2.1</v>
      </c>
    </row>
    <row r="76" spans="1:9">
      <c r="A76" s="375">
        <v>43863.3125</v>
      </c>
      <c r="B76" s="826">
        <v>3.7204728909354241</v>
      </c>
      <c r="E76" s="396">
        <v>43848</v>
      </c>
      <c r="F76" s="413">
        <v>0.29166666666666669</v>
      </c>
      <c r="G76" s="842">
        <v>3.2121594112055996</v>
      </c>
      <c r="H76" s="414">
        <v>12.7</v>
      </c>
      <c r="I76" s="415">
        <v>10</v>
      </c>
    </row>
    <row r="77" spans="1:9">
      <c r="A77" s="375">
        <v>43863.333333333336</v>
      </c>
      <c r="B77" s="826">
        <v>3.7055591401747532</v>
      </c>
      <c r="E77" s="396">
        <v>43849</v>
      </c>
      <c r="F77" s="413">
        <v>0.29166666666666669</v>
      </c>
      <c r="G77" s="842">
        <v>3.4072586697940199</v>
      </c>
      <c r="H77" s="414">
        <v>2.4</v>
      </c>
      <c r="I77" s="415">
        <v>2</v>
      </c>
    </row>
    <row r="78" spans="1:9">
      <c r="A78" s="375">
        <v>43863.354166666664</v>
      </c>
      <c r="B78" s="826">
        <v>3.7198568634792335</v>
      </c>
      <c r="E78" s="396">
        <v>43850</v>
      </c>
      <c r="F78" s="413">
        <v>0.29166666666666669</v>
      </c>
      <c r="G78" s="842">
        <v>2.0245809732005</v>
      </c>
      <c r="H78" s="414">
        <v>2.6</v>
      </c>
      <c r="I78" s="415">
        <v>2.4</v>
      </c>
    </row>
    <row r="79" spans="1:9">
      <c r="A79" s="375">
        <v>43863.375</v>
      </c>
      <c r="B79" s="826">
        <v>3.7338515327105091</v>
      </c>
      <c r="E79" s="396">
        <v>43851</v>
      </c>
      <c r="F79" s="413">
        <v>0.27083333333333331</v>
      </c>
      <c r="G79" s="842">
        <v>0</v>
      </c>
      <c r="H79" s="414">
        <v>1.9</v>
      </c>
      <c r="I79" s="415">
        <v>1.6</v>
      </c>
    </row>
    <row r="80" spans="1:9">
      <c r="A80" s="375">
        <v>43863.395833333336</v>
      </c>
      <c r="B80" s="826">
        <v>3.654413212194211</v>
      </c>
      <c r="E80" s="396">
        <v>43852</v>
      </c>
      <c r="F80" s="413">
        <v>0.91666666666666663</v>
      </c>
      <c r="G80" s="842">
        <v>1.9800444357614551</v>
      </c>
      <c r="H80" s="414">
        <v>5</v>
      </c>
      <c r="I80" s="415">
        <v>4.8</v>
      </c>
    </row>
    <row r="81" spans="1:9">
      <c r="A81" s="375">
        <v>43863.416666666664</v>
      </c>
      <c r="B81" s="826">
        <v>3.5928287542321615</v>
      </c>
      <c r="E81" s="396">
        <v>43853</v>
      </c>
      <c r="F81" s="413">
        <v>0.3125</v>
      </c>
      <c r="G81" s="842">
        <v>2.1074408487313323</v>
      </c>
      <c r="H81" s="414">
        <v>4.3</v>
      </c>
      <c r="I81" s="415">
        <v>4</v>
      </c>
    </row>
    <row r="82" spans="1:9">
      <c r="A82" s="375">
        <v>43863.4375</v>
      </c>
      <c r="B82" s="826">
        <v>3.6739037251617344</v>
      </c>
      <c r="E82" s="396">
        <v>43854</v>
      </c>
      <c r="F82" s="413">
        <v>0.29166666666666669</v>
      </c>
      <c r="G82" s="842">
        <v>2.3122564625615873</v>
      </c>
      <c r="H82" s="414">
        <v>13.6</v>
      </c>
      <c r="I82" s="415">
        <v>10.8</v>
      </c>
    </row>
    <row r="83" spans="1:9">
      <c r="A83" s="375">
        <v>43863.458333333336</v>
      </c>
      <c r="B83" s="826">
        <v>3.6614245870150626</v>
      </c>
      <c r="E83" s="396">
        <v>43855</v>
      </c>
      <c r="F83" s="413">
        <v>0.29166666666666669</v>
      </c>
      <c r="G83" s="842">
        <v>2.4956685194435217</v>
      </c>
      <c r="H83" s="414">
        <v>4.5</v>
      </c>
      <c r="I83" s="415">
        <v>4.4000000000000004</v>
      </c>
    </row>
    <row r="84" spans="1:9">
      <c r="A84" s="375">
        <v>43863.479166666664</v>
      </c>
      <c r="B84" s="826">
        <v>3.5622289587950542</v>
      </c>
      <c r="E84" s="396">
        <v>43856</v>
      </c>
      <c r="F84" s="413">
        <v>0.27083333333333331</v>
      </c>
      <c r="G84" s="842">
        <v>2.715576641002877</v>
      </c>
      <c r="H84" s="414">
        <v>2</v>
      </c>
      <c r="I84" s="415">
        <v>2</v>
      </c>
    </row>
    <row r="85" spans="1:9">
      <c r="A85" s="375">
        <v>43863.5</v>
      </c>
      <c r="B85" s="826">
        <v>3.6766054623035922</v>
      </c>
      <c r="E85" s="396">
        <v>43857</v>
      </c>
      <c r="F85" s="413">
        <v>0.33333333333333331</v>
      </c>
      <c r="G85" s="842">
        <v>2.9883844608751438</v>
      </c>
      <c r="H85" s="414">
        <v>2.1</v>
      </c>
      <c r="I85" s="415">
        <v>0.3</v>
      </c>
    </row>
    <row r="86" spans="1:9">
      <c r="A86" s="375">
        <v>43863.520833333336</v>
      </c>
      <c r="B86" s="826">
        <v>3.6289849895983934</v>
      </c>
      <c r="E86" s="396">
        <v>43858</v>
      </c>
      <c r="F86" s="413">
        <v>0.34375</v>
      </c>
      <c r="G86" s="842">
        <v>3.3667371675061681</v>
      </c>
      <c r="H86" s="414">
        <v>2.2999999999999998</v>
      </c>
      <c r="I86" s="415">
        <v>2</v>
      </c>
    </row>
    <row r="87" spans="1:9">
      <c r="A87" s="375">
        <v>43863.541666666664</v>
      </c>
      <c r="B87" s="826">
        <v>3.702604012667305</v>
      </c>
      <c r="E87" s="396">
        <v>43859</v>
      </c>
      <c r="F87" s="413">
        <v>0.27083333333333331</v>
      </c>
      <c r="G87" s="842">
        <v>3.0220710631563432</v>
      </c>
      <c r="H87" s="414">
        <v>1.7</v>
      </c>
      <c r="I87" s="415">
        <v>1.7</v>
      </c>
    </row>
    <row r="88" spans="1:9">
      <c r="A88" s="375">
        <v>43863.5625</v>
      </c>
      <c r="B88" s="826">
        <v>3.6206907877802021</v>
      </c>
      <c r="E88" s="396">
        <v>43860</v>
      </c>
      <c r="F88" s="413">
        <v>0.27083333333333331</v>
      </c>
      <c r="G88" s="842">
        <v>3.0159998743070497</v>
      </c>
      <c r="H88" s="414">
        <v>2.5</v>
      </c>
      <c r="I88" s="415">
        <v>1.9</v>
      </c>
    </row>
    <row r="89" spans="1:9" ht="13.8" thickBot="1">
      <c r="A89" s="375">
        <v>43863.583333333336</v>
      </c>
      <c r="B89" s="826">
        <v>3.6870543773079083</v>
      </c>
      <c r="E89" s="397">
        <v>43861</v>
      </c>
      <c r="F89" s="417">
        <v>0.27083333333333331</v>
      </c>
      <c r="G89" s="843">
        <v>3.877020956327518</v>
      </c>
      <c r="H89" s="418">
        <v>1.9</v>
      </c>
      <c r="I89" s="419">
        <v>1.6</v>
      </c>
    </row>
    <row r="90" spans="1:9">
      <c r="A90" s="375">
        <v>43863.604166666664</v>
      </c>
      <c r="B90" s="826">
        <v>3.6911766291078596</v>
      </c>
      <c r="E90" s="412">
        <v>43862</v>
      </c>
      <c r="F90" s="838">
        <v>0.27083333333333331</v>
      </c>
      <c r="G90" s="839">
        <v>4.3518206447673338</v>
      </c>
      <c r="H90" s="840">
        <v>1.2</v>
      </c>
      <c r="I90" s="841">
        <v>1.2</v>
      </c>
    </row>
    <row r="91" spans="1:9">
      <c r="A91" s="375">
        <v>43863.625</v>
      </c>
      <c r="B91" s="826">
        <v>3.7217142633162439</v>
      </c>
      <c r="E91" s="396">
        <v>43863</v>
      </c>
      <c r="F91" s="413">
        <v>0.27083333333333331</v>
      </c>
      <c r="G91" s="842">
        <v>3.7006005273821452</v>
      </c>
      <c r="H91" s="414">
        <v>5.4</v>
      </c>
      <c r="I91" s="415">
        <v>1.9</v>
      </c>
    </row>
    <row r="92" spans="1:9">
      <c r="A92" s="375">
        <v>43863.645833333336</v>
      </c>
      <c r="B92" s="826">
        <v>3.715504698248373</v>
      </c>
      <c r="E92" s="396">
        <v>43864</v>
      </c>
      <c r="F92" s="413">
        <v>0.27083333333333331</v>
      </c>
      <c r="G92" s="842">
        <v>4.0124719162575069</v>
      </c>
      <c r="H92" s="414">
        <v>3.3</v>
      </c>
      <c r="I92" s="415">
        <v>2.7</v>
      </c>
    </row>
    <row r="93" spans="1:9">
      <c r="A93" s="375">
        <v>43863.666666666664</v>
      </c>
      <c r="B93" s="826">
        <v>3.707721390813175</v>
      </c>
      <c r="E93" s="396">
        <v>43865</v>
      </c>
      <c r="F93" s="413">
        <v>0.27083333333333331</v>
      </c>
      <c r="G93" s="842">
        <v>4.0620609775392547</v>
      </c>
      <c r="H93" s="414">
        <v>1.9</v>
      </c>
      <c r="I93" s="415">
        <v>1.7</v>
      </c>
    </row>
    <row r="94" spans="1:9">
      <c r="A94" s="375">
        <v>43863.6875</v>
      </c>
      <c r="B94" s="826">
        <v>3.7642488218326537</v>
      </c>
      <c r="E94" s="396">
        <v>43866</v>
      </c>
      <c r="F94" s="413">
        <v>0.27083333333333331</v>
      </c>
      <c r="G94" s="842">
        <v>3.003430308515413</v>
      </c>
      <c r="H94" s="414">
        <v>4.4000000000000004</v>
      </c>
      <c r="I94" s="415">
        <v>2.2000000000000002</v>
      </c>
    </row>
    <row r="95" spans="1:9">
      <c r="A95" s="375">
        <v>43863.708333333336</v>
      </c>
      <c r="B95" s="826">
        <v>3.7575190033660166</v>
      </c>
      <c r="E95" s="396">
        <v>43867</v>
      </c>
      <c r="F95" s="413">
        <v>0.27083333333333331</v>
      </c>
      <c r="G95" s="842">
        <v>5.2696066234364274</v>
      </c>
      <c r="H95" s="414">
        <v>4.5999999999999996</v>
      </c>
      <c r="I95" s="415">
        <v>3.1</v>
      </c>
    </row>
    <row r="96" spans="1:9">
      <c r="A96" s="375">
        <v>43863.729166666664</v>
      </c>
      <c r="B96" s="826">
        <v>3.6722104273632996</v>
      </c>
      <c r="E96" s="396">
        <v>43868</v>
      </c>
      <c r="F96" s="413">
        <v>0.41666666666666669</v>
      </c>
      <c r="G96" s="842">
        <v>3.6330727741846607</v>
      </c>
      <c r="H96" s="414">
        <v>7.2</v>
      </c>
      <c r="I96" s="415">
        <v>1.6</v>
      </c>
    </row>
    <row r="97" spans="1:9">
      <c r="A97" s="375">
        <v>43863.75</v>
      </c>
      <c r="B97" s="826">
        <v>3.7458542415665255</v>
      </c>
      <c r="E97" s="396">
        <v>43869</v>
      </c>
      <c r="F97" s="413">
        <v>0.25</v>
      </c>
      <c r="G97" s="842">
        <v>3.8481590598304241</v>
      </c>
      <c r="H97" s="414">
        <v>2.5</v>
      </c>
      <c r="I97" s="415">
        <v>2.1</v>
      </c>
    </row>
    <row r="98" spans="1:9">
      <c r="A98" s="375">
        <v>43863.770833333336</v>
      </c>
      <c r="B98" s="826">
        <v>3.7342851005701556</v>
      </c>
      <c r="E98" s="396">
        <v>43870</v>
      </c>
      <c r="F98" s="413">
        <v>0.25</v>
      </c>
      <c r="G98" s="842">
        <v>3.5750234087722168</v>
      </c>
      <c r="H98" s="414">
        <v>4.5999999999999996</v>
      </c>
      <c r="I98" s="415">
        <v>4.2</v>
      </c>
    </row>
    <row r="99" spans="1:9">
      <c r="A99" s="375">
        <v>43863.791666666664</v>
      </c>
      <c r="B99" s="826">
        <v>3.8210331794495382</v>
      </c>
      <c r="E99" s="396">
        <v>43871</v>
      </c>
      <c r="F99" s="413">
        <v>0.25</v>
      </c>
      <c r="G99" s="842">
        <v>3.952424794487241</v>
      </c>
      <c r="H99" s="414">
        <v>4.8</v>
      </c>
      <c r="I99" s="415">
        <v>4.2</v>
      </c>
    </row>
    <row r="100" spans="1:9">
      <c r="A100" s="375">
        <v>43863.8125</v>
      </c>
      <c r="B100" s="826">
        <v>3.8051128761532405</v>
      </c>
      <c r="E100" s="396">
        <v>43872</v>
      </c>
      <c r="F100" s="413">
        <v>0.25</v>
      </c>
      <c r="G100" s="842">
        <v>4.3647497063502669</v>
      </c>
      <c r="H100" s="414">
        <v>3.5</v>
      </c>
      <c r="I100" s="415">
        <v>3.1</v>
      </c>
    </row>
    <row r="101" spans="1:9">
      <c r="A101" s="375">
        <v>43863.833333333336</v>
      </c>
      <c r="B101" s="826">
        <v>3.8102524717752306</v>
      </c>
      <c r="E101" s="396">
        <v>43873</v>
      </c>
      <c r="F101" s="413">
        <v>0.25</v>
      </c>
      <c r="G101" s="842">
        <v>3.5038362720774279</v>
      </c>
      <c r="H101" s="414">
        <v>4.0999999999999996</v>
      </c>
      <c r="I101" s="415">
        <v>3.2</v>
      </c>
    </row>
    <row r="102" spans="1:9">
      <c r="A102" s="375">
        <v>43863.854166666664</v>
      </c>
      <c r="B102" s="826">
        <v>3.7686336968714991</v>
      </c>
      <c r="E102" s="396">
        <v>43874</v>
      </c>
      <c r="F102" s="413">
        <v>0.35416666666666669</v>
      </c>
      <c r="G102" s="842">
        <v>3.6918079261668026</v>
      </c>
      <c r="H102" s="414">
        <v>4.5999999999999996</v>
      </c>
      <c r="I102" s="415">
        <v>3.9</v>
      </c>
    </row>
    <row r="103" spans="1:9">
      <c r="A103" s="375">
        <v>43863.875</v>
      </c>
      <c r="B103" s="826">
        <v>3.8076501197388604</v>
      </c>
      <c r="E103" s="396">
        <v>43875</v>
      </c>
      <c r="F103" s="413">
        <v>0.27083333333333331</v>
      </c>
      <c r="G103" s="842">
        <v>3.379383189810647</v>
      </c>
      <c r="H103" s="414">
        <v>7.5</v>
      </c>
      <c r="I103" s="415">
        <v>5.6</v>
      </c>
    </row>
    <row r="104" spans="1:9">
      <c r="A104" s="375">
        <v>43863.895833333336</v>
      </c>
      <c r="B104" s="826">
        <v>3.8282664362341166</v>
      </c>
      <c r="E104" s="396">
        <v>43876</v>
      </c>
      <c r="F104" s="413">
        <v>0.29166666666666669</v>
      </c>
      <c r="G104" s="842">
        <v>3.1293669591347375</v>
      </c>
      <c r="H104" s="414">
        <v>12</v>
      </c>
      <c r="I104" s="415">
        <v>10.6</v>
      </c>
    </row>
    <row r="105" spans="1:9">
      <c r="A105" s="375">
        <v>43863.916666666664</v>
      </c>
      <c r="B105" s="826">
        <v>2.9292214520068631</v>
      </c>
      <c r="E105" s="396">
        <v>43877</v>
      </c>
      <c r="F105" s="413">
        <v>0.3125</v>
      </c>
      <c r="G105" s="842">
        <v>3.8913707346655428</v>
      </c>
      <c r="H105" s="414">
        <v>9.6</v>
      </c>
      <c r="I105" s="415">
        <v>9</v>
      </c>
    </row>
    <row r="106" spans="1:9">
      <c r="A106" s="375">
        <v>43863.9375</v>
      </c>
      <c r="B106" s="826">
        <v>0</v>
      </c>
      <c r="E106" s="396">
        <v>43878</v>
      </c>
      <c r="F106" s="413">
        <v>0.33333333333333331</v>
      </c>
      <c r="G106" s="842">
        <v>4.4103910016516847</v>
      </c>
      <c r="H106" s="414">
        <v>7.4</v>
      </c>
      <c r="I106" s="415">
        <v>6.7</v>
      </c>
    </row>
    <row r="107" spans="1:9">
      <c r="A107" s="375">
        <v>43863.958333333336</v>
      </c>
      <c r="B107" s="826">
        <v>3.084862859143565</v>
      </c>
      <c r="E107" s="396">
        <v>43879</v>
      </c>
      <c r="F107" s="413">
        <v>0.3125</v>
      </c>
      <c r="G107" s="842">
        <v>4.8456569143260522</v>
      </c>
      <c r="H107" s="414">
        <v>4.5</v>
      </c>
      <c r="I107" s="415">
        <v>3.1</v>
      </c>
    </row>
    <row r="108" spans="1:9">
      <c r="A108" s="375">
        <v>43863.979166666664</v>
      </c>
      <c r="B108" s="826">
        <v>4.2387164344804154</v>
      </c>
      <c r="E108" s="396">
        <v>43880</v>
      </c>
      <c r="F108" s="413">
        <v>0.20833333333333334</v>
      </c>
      <c r="G108" s="842">
        <v>3.0805804982988372</v>
      </c>
      <c r="H108" s="414">
        <v>4.0999999999999996</v>
      </c>
      <c r="I108" s="415">
        <v>3.3</v>
      </c>
    </row>
    <row r="109" spans="1:9">
      <c r="A109" s="375">
        <v>43864</v>
      </c>
      <c r="B109" s="826">
        <v>3.9623376582749188</v>
      </c>
      <c r="E109" s="396">
        <v>43881</v>
      </c>
      <c r="F109" s="413">
        <v>0.39583333333333331</v>
      </c>
      <c r="G109" s="842">
        <v>3.3522512488998473</v>
      </c>
      <c r="H109" s="414">
        <v>3.2</v>
      </c>
      <c r="I109" s="415">
        <v>2.6</v>
      </c>
    </row>
    <row r="110" spans="1:9">
      <c r="A110" s="375">
        <v>43864.020833333336</v>
      </c>
      <c r="B110" s="826">
        <v>3.952133926511225</v>
      </c>
      <c r="E110" s="396">
        <v>43882</v>
      </c>
      <c r="F110" s="413">
        <v>0.3611111111111111</v>
      </c>
      <c r="G110" s="842">
        <v>4.0031599397253661</v>
      </c>
      <c r="H110" s="414">
        <v>0.8</v>
      </c>
      <c r="I110" s="415">
        <v>0.8</v>
      </c>
    </row>
    <row r="111" spans="1:9">
      <c r="A111" s="375">
        <v>43864.041666666664</v>
      </c>
      <c r="B111" s="826">
        <v>3.952229626631985</v>
      </c>
      <c r="E111" s="396">
        <v>43883</v>
      </c>
      <c r="F111" s="413">
        <v>0.39583333333333331</v>
      </c>
      <c r="G111" s="842">
        <v>3.2116127285278506</v>
      </c>
      <c r="H111" s="414">
        <v>2.5</v>
      </c>
      <c r="I111" s="415">
        <v>3.6</v>
      </c>
    </row>
    <row r="112" spans="1:9">
      <c r="A112" s="375">
        <v>43864.0625</v>
      </c>
      <c r="B112" s="826">
        <v>3.9564505957791374</v>
      </c>
      <c r="E112" s="396">
        <v>43884</v>
      </c>
      <c r="F112" s="413">
        <v>0.36805555555555558</v>
      </c>
      <c r="G112" s="842">
        <v>3.3670611548651426</v>
      </c>
      <c r="H112" s="414">
        <v>4.3</v>
      </c>
      <c r="I112" s="415">
        <v>3.7</v>
      </c>
    </row>
    <row r="113" spans="1:9">
      <c r="A113" s="375">
        <v>43864.083333333336</v>
      </c>
      <c r="B113" s="826">
        <v>4.0057726062627301</v>
      </c>
      <c r="E113" s="396">
        <v>43885</v>
      </c>
      <c r="F113" s="413">
        <v>6.25E-2</v>
      </c>
      <c r="G113" s="842">
        <v>3.4962950082909732</v>
      </c>
      <c r="H113" s="414">
        <v>6.4</v>
      </c>
      <c r="I113" s="415">
        <v>5.0999999999999996</v>
      </c>
    </row>
    <row r="114" spans="1:9">
      <c r="A114" s="375">
        <v>43864.104166666664</v>
      </c>
      <c r="B114" s="826">
        <v>4.028882569167763</v>
      </c>
      <c r="E114" s="396">
        <v>43886</v>
      </c>
      <c r="F114" s="413">
        <v>0.33333333333333331</v>
      </c>
      <c r="G114" s="842">
        <v>4.0341074048644963</v>
      </c>
      <c r="H114" s="414">
        <v>0.1</v>
      </c>
      <c r="I114" s="415">
        <v>1.3</v>
      </c>
    </row>
    <row r="115" spans="1:9">
      <c r="A115" s="375">
        <v>43864.125</v>
      </c>
      <c r="B115" s="826">
        <v>4.0400656747321291</v>
      </c>
      <c r="E115" s="396">
        <v>43887</v>
      </c>
      <c r="F115" s="413">
        <v>0.375</v>
      </c>
      <c r="G115" s="842">
        <v>4.2193307440417511</v>
      </c>
      <c r="H115" s="414">
        <v>2.2999999999999998</v>
      </c>
      <c r="I115" s="415">
        <v>2</v>
      </c>
    </row>
    <row r="116" spans="1:9">
      <c r="A116" s="375">
        <v>43864.145833333336</v>
      </c>
      <c r="B116" s="826">
        <v>4.0121164124252067</v>
      </c>
      <c r="E116" s="396">
        <v>43888</v>
      </c>
      <c r="F116" s="413">
        <v>0.40277777777777773</v>
      </c>
      <c r="G116" s="842">
        <v>4.5477053005662231</v>
      </c>
      <c r="H116" s="414">
        <v>2.7</v>
      </c>
      <c r="I116" s="415">
        <v>2.4</v>
      </c>
    </row>
    <row r="117" spans="1:9">
      <c r="A117" s="375">
        <v>43864.166666666664</v>
      </c>
      <c r="B117" s="826">
        <v>4.0243272677891788</v>
      </c>
      <c r="E117" s="396">
        <v>43889</v>
      </c>
      <c r="F117" s="413">
        <v>0.35416666666666669</v>
      </c>
      <c r="G117" s="842">
        <v>4.3225711029954255</v>
      </c>
      <c r="H117" s="414">
        <v>1.3</v>
      </c>
      <c r="I117" s="415">
        <v>0.5</v>
      </c>
    </row>
    <row r="118" spans="1:9">
      <c r="A118" s="375">
        <v>43864.1875</v>
      </c>
      <c r="B118" s="826">
        <v>4.0552796352033811</v>
      </c>
      <c r="E118" s="396">
        <v>43890</v>
      </c>
      <c r="F118" s="413">
        <v>0.36458333333333331</v>
      </c>
      <c r="G118" s="842">
        <v>4.1859597986977963</v>
      </c>
      <c r="H118" s="414">
        <v>2.2999999999999998</v>
      </c>
      <c r="I118" s="415">
        <v>1.2</v>
      </c>
    </row>
    <row r="119" spans="1:9">
      <c r="A119" s="375">
        <v>43864.208333333336</v>
      </c>
      <c r="B119" s="826">
        <v>4.0922872103336783</v>
      </c>
      <c r="E119" s="396">
        <v>43890</v>
      </c>
      <c r="F119" s="413">
        <v>0.84375</v>
      </c>
      <c r="G119" s="842">
        <v>2.07361421878967</v>
      </c>
      <c r="H119" s="414">
        <v>4.0999999999999996</v>
      </c>
      <c r="I119" s="415">
        <v>2.7</v>
      </c>
    </row>
    <row r="120" spans="1:9">
      <c r="A120" s="375">
        <v>43864.229166666664</v>
      </c>
      <c r="B120" s="826">
        <v>4.0516833742666574</v>
      </c>
    </row>
    <row r="121" spans="1:9">
      <c r="A121" s="375">
        <v>43864.25</v>
      </c>
      <c r="B121" s="826">
        <v>4.0219533845471842</v>
      </c>
    </row>
    <row r="122" spans="1:9">
      <c r="A122" s="375">
        <v>43864.270833333336</v>
      </c>
      <c r="B122" s="826">
        <v>4.0124719162575069</v>
      </c>
    </row>
    <row r="123" spans="1:9">
      <c r="A123" s="375">
        <v>43864.291666666664</v>
      </c>
      <c r="B123" s="826">
        <v>4.1400176658709018</v>
      </c>
    </row>
    <row r="124" spans="1:9">
      <c r="A124" s="375">
        <v>43864.3125</v>
      </c>
      <c r="B124" s="826">
        <v>4.1495859947883424</v>
      </c>
    </row>
    <row r="125" spans="1:9">
      <c r="A125" s="375">
        <v>43864.333333333336</v>
      </c>
      <c r="B125" s="826">
        <v>4.070845654958652</v>
      </c>
    </row>
    <row r="126" spans="1:9">
      <c r="A126" s="375">
        <v>43864.354166666664</v>
      </c>
      <c r="B126" s="826">
        <v>4.0560755551171797</v>
      </c>
    </row>
    <row r="127" spans="1:9">
      <c r="A127" s="375">
        <v>43864.375</v>
      </c>
      <c r="B127" s="826">
        <v>4.1331549366522164</v>
      </c>
    </row>
    <row r="128" spans="1:9">
      <c r="A128" s="375">
        <v>43864.395833333336</v>
      </c>
      <c r="B128" s="826">
        <v>4.1920458670291634</v>
      </c>
    </row>
    <row r="129" spans="1:2">
      <c r="A129" s="375">
        <v>43864.416666666664</v>
      </c>
      <c r="B129" s="826">
        <v>4.1490097322190804</v>
      </c>
    </row>
    <row r="130" spans="1:2">
      <c r="A130" s="375">
        <v>43864.4375</v>
      </c>
      <c r="B130" s="826">
        <v>4.1874408666561873</v>
      </c>
    </row>
    <row r="131" spans="1:2">
      <c r="A131" s="375">
        <v>43864.458333333336</v>
      </c>
      <c r="B131" s="826">
        <v>4.1639440192634032</v>
      </c>
    </row>
    <row r="132" spans="1:2">
      <c r="A132" s="375">
        <v>43864.479166666664</v>
      </c>
      <c r="B132" s="826">
        <v>4.1736601168910665</v>
      </c>
    </row>
    <row r="133" spans="1:2">
      <c r="A133" s="375">
        <v>43864.5</v>
      </c>
      <c r="B133" s="826">
        <v>4.1257883853072093</v>
      </c>
    </row>
    <row r="134" spans="1:2">
      <c r="A134" s="375">
        <v>43864.520833333336</v>
      </c>
      <c r="B134" s="826">
        <v>4.071330725474076</v>
      </c>
    </row>
    <row r="135" spans="1:2">
      <c r="A135" s="375">
        <v>43864.541666666664</v>
      </c>
      <c r="B135" s="826">
        <v>4.1765289761953888</v>
      </c>
    </row>
    <row r="136" spans="1:2">
      <c r="A136" s="375">
        <v>43864.5625</v>
      </c>
      <c r="B136" s="826">
        <v>4.1017560662908688</v>
      </c>
    </row>
    <row r="137" spans="1:2">
      <c r="A137" s="375">
        <v>43864.583333333336</v>
      </c>
      <c r="B137" s="826">
        <v>4.0759050565150874</v>
      </c>
    </row>
    <row r="138" spans="1:2">
      <c r="A138" s="375">
        <v>43864.604166666664</v>
      </c>
      <c r="B138" s="826">
        <v>4.3431947444462118</v>
      </c>
    </row>
    <row r="139" spans="1:2">
      <c r="A139" s="375">
        <v>43864.625</v>
      </c>
      <c r="B139" s="826">
        <v>4.3828176667189434</v>
      </c>
    </row>
    <row r="140" spans="1:2">
      <c r="A140" s="375">
        <v>43864.645833333336</v>
      </c>
      <c r="B140" s="826">
        <v>4.2861706827663717</v>
      </c>
    </row>
    <row r="141" spans="1:2">
      <c r="A141" s="375">
        <v>43864.666666666664</v>
      </c>
      <c r="B141" s="826">
        <v>4.4827036193778946</v>
      </c>
    </row>
    <row r="142" spans="1:2">
      <c r="A142" s="375">
        <v>43864.6875</v>
      </c>
      <c r="B142" s="826">
        <v>4.3402875629253685</v>
      </c>
    </row>
    <row r="143" spans="1:2">
      <c r="A143" s="375">
        <v>43864.708333333336</v>
      </c>
      <c r="B143" s="826">
        <v>4.4084699838939638</v>
      </c>
    </row>
    <row r="144" spans="1:2">
      <c r="A144" s="375">
        <v>43864.729166666664</v>
      </c>
      <c r="B144" s="826">
        <v>4.3177965332546995</v>
      </c>
    </row>
    <row r="145" spans="1:2">
      <c r="A145" s="375">
        <v>43864.75</v>
      </c>
      <c r="B145" s="826">
        <v>4.4249036699636939</v>
      </c>
    </row>
    <row r="146" spans="1:2">
      <c r="A146" s="375">
        <v>43864.770833333336</v>
      </c>
      <c r="B146" s="826">
        <v>4.3037788797583847</v>
      </c>
    </row>
    <row r="147" spans="1:2">
      <c r="A147" s="375">
        <v>43864.791666666664</v>
      </c>
      <c r="B147" s="826">
        <v>4.3576319981883795</v>
      </c>
    </row>
    <row r="148" spans="1:2">
      <c r="A148" s="375">
        <v>43864.8125</v>
      </c>
      <c r="B148" s="826">
        <v>4.3472312094850674</v>
      </c>
    </row>
    <row r="149" spans="1:2">
      <c r="A149" s="375">
        <v>43864.833333333336</v>
      </c>
      <c r="B149" s="826">
        <v>4.3947733584274022</v>
      </c>
    </row>
    <row r="150" spans="1:2">
      <c r="A150" s="375">
        <v>43864.854166666664</v>
      </c>
      <c r="B150" s="826">
        <v>4.3045484712347388</v>
      </c>
    </row>
    <row r="151" spans="1:2">
      <c r="A151" s="375">
        <v>43864.875</v>
      </c>
      <c r="B151" s="826">
        <v>4.4152622968993249</v>
      </c>
    </row>
    <row r="152" spans="1:2">
      <c r="A152" s="375">
        <v>43864.895833333336</v>
      </c>
      <c r="B152" s="826">
        <v>4.2429304106885359</v>
      </c>
    </row>
    <row r="153" spans="1:2">
      <c r="A153" s="375">
        <v>43864.916666666664</v>
      </c>
      <c r="B153" s="826">
        <v>4.4695945950742395</v>
      </c>
    </row>
    <row r="154" spans="1:2">
      <c r="A154" s="375">
        <v>43864.9375</v>
      </c>
      <c r="B154" s="826">
        <v>4.2990104093526798</v>
      </c>
    </row>
    <row r="155" spans="1:2">
      <c r="A155" s="375">
        <v>43864.958333333336</v>
      </c>
      <c r="B155" s="826">
        <v>4.4394033920123341</v>
      </c>
    </row>
    <row r="156" spans="1:2">
      <c r="A156" s="375">
        <v>43864.979166666664</v>
      </c>
      <c r="B156" s="826">
        <v>4.5389131239822342</v>
      </c>
    </row>
    <row r="157" spans="1:2">
      <c r="A157" s="375">
        <v>43865</v>
      </c>
      <c r="B157" s="826">
        <v>4.4498186411543026</v>
      </c>
    </row>
    <row r="158" spans="1:2">
      <c r="A158" s="375">
        <v>43865.020833333336</v>
      </c>
      <c r="B158" s="826">
        <v>4.4317280820881324</v>
      </c>
    </row>
    <row r="159" spans="1:2">
      <c r="A159" s="375">
        <v>43865.041666666664</v>
      </c>
      <c r="B159" s="826">
        <v>4.4832467235521314</v>
      </c>
    </row>
    <row r="160" spans="1:2">
      <c r="A160" s="375">
        <v>43865.0625</v>
      </c>
      <c r="B160" s="826">
        <v>4.3331684496046767</v>
      </c>
    </row>
    <row r="161" spans="1:2">
      <c r="A161" s="375">
        <v>43865.083333333336</v>
      </c>
      <c r="B161" s="826">
        <v>4.1339027517889111</v>
      </c>
    </row>
    <row r="162" spans="1:2">
      <c r="A162" s="375">
        <v>43865.104166666664</v>
      </c>
      <c r="B162" s="826">
        <v>4.1498992012606726</v>
      </c>
    </row>
    <row r="163" spans="1:2">
      <c r="A163" s="375">
        <v>43865.125</v>
      </c>
      <c r="B163" s="826">
        <v>4.35461920256623</v>
      </c>
    </row>
    <row r="164" spans="1:2">
      <c r="A164" s="375">
        <v>43865.145833333336</v>
      </c>
      <c r="B164" s="826">
        <v>4.3176395816004112</v>
      </c>
    </row>
    <row r="165" spans="1:2">
      <c r="A165" s="375">
        <v>43865.166666666664</v>
      </c>
      <c r="B165" s="826">
        <v>4.1190789163940487</v>
      </c>
    </row>
    <row r="166" spans="1:2">
      <c r="A166" s="375">
        <v>43865.1875</v>
      </c>
      <c r="B166" s="826">
        <v>4.1338364333431752</v>
      </c>
    </row>
    <row r="167" spans="1:2">
      <c r="A167" s="375">
        <v>43865.208333333336</v>
      </c>
      <c r="B167" s="826">
        <v>4.0579674064906106</v>
      </c>
    </row>
    <row r="168" spans="1:2">
      <c r="A168" s="375">
        <v>43865.229166666664</v>
      </c>
      <c r="B168" s="826">
        <v>4.1135375877428384</v>
      </c>
    </row>
    <row r="169" spans="1:2">
      <c r="A169" s="375">
        <v>43865.25</v>
      </c>
      <c r="B169" s="826">
        <v>4.0382613506064651</v>
      </c>
    </row>
    <row r="170" spans="1:2">
      <c r="A170" s="375">
        <v>43865.270833333336</v>
      </c>
      <c r="B170" s="826">
        <v>4.0620609775392547</v>
      </c>
    </row>
    <row r="171" spans="1:2">
      <c r="A171" s="375">
        <v>43865.291666666664</v>
      </c>
      <c r="B171" s="826">
        <v>3.9881929944579801</v>
      </c>
    </row>
    <row r="172" spans="1:2">
      <c r="A172" s="375">
        <v>43865.3125</v>
      </c>
      <c r="B172" s="826">
        <v>3.9701505269234381</v>
      </c>
    </row>
    <row r="173" spans="1:2">
      <c r="A173" s="375">
        <v>43865.333333333336</v>
      </c>
      <c r="B173" s="826">
        <v>3.9338762496805026</v>
      </c>
    </row>
    <row r="174" spans="1:2">
      <c r="A174" s="375">
        <v>43865.354166666664</v>
      </c>
      <c r="B174" s="826">
        <v>3.9590803314931691</v>
      </c>
    </row>
    <row r="175" spans="1:2">
      <c r="A175" s="375">
        <v>43865.375</v>
      </c>
      <c r="B175" s="826">
        <v>3.9104807823896408</v>
      </c>
    </row>
    <row r="176" spans="1:2">
      <c r="A176" s="375">
        <v>43865.395833333336</v>
      </c>
      <c r="B176" s="826">
        <v>3.9250347258316145</v>
      </c>
    </row>
    <row r="177" spans="1:2">
      <c r="A177" s="375">
        <v>43865.416666666664</v>
      </c>
      <c r="B177" s="826">
        <v>3.8666718733083041</v>
      </c>
    </row>
    <row r="178" spans="1:2">
      <c r="A178" s="375">
        <v>43865.4375</v>
      </c>
      <c r="B178" s="826">
        <v>3.9003233217841222</v>
      </c>
    </row>
    <row r="179" spans="1:2">
      <c r="A179" s="375">
        <v>43865.458333333336</v>
      </c>
      <c r="B179" s="826">
        <v>3.9704162336678968</v>
      </c>
    </row>
    <row r="180" spans="1:2">
      <c r="A180" s="375">
        <v>43865.479166666664</v>
      </c>
      <c r="B180" s="826">
        <v>3.9557986102687814</v>
      </c>
    </row>
    <row r="181" spans="1:2">
      <c r="A181" s="375">
        <v>43865.5</v>
      </c>
      <c r="B181" s="826">
        <v>3.8744059585862689</v>
      </c>
    </row>
    <row r="182" spans="1:2">
      <c r="A182" s="375">
        <v>43865.520833333336</v>
      </c>
      <c r="B182" s="826">
        <v>3.9080489011377924</v>
      </c>
    </row>
    <row r="183" spans="1:2">
      <c r="A183" s="375">
        <v>43865.541666666664</v>
      </c>
      <c r="B183" s="826">
        <v>3.8948374631711178</v>
      </c>
    </row>
    <row r="184" spans="1:2">
      <c r="A184" s="375">
        <v>43865.5625</v>
      </c>
      <c r="B184" s="826">
        <v>3.8522540804826551</v>
      </c>
    </row>
    <row r="185" spans="1:2">
      <c r="A185" s="375">
        <v>43865.583333333336</v>
      </c>
      <c r="B185" s="826">
        <v>3.714166778501951</v>
      </c>
    </row>
    <row r="186" spans="1:2">
      <c r="A186" s="375">
        <v>43865.604166666664</v>
      </c>
      <c r="B186" s="826">
        <v>3.6612505491098597</v>
      </c>
    </row>
    <row r="187" spans="1:2">
      <c r="A187" s="375">
        <v>43865.625</v>
      </c>
      <c r="B187" s="826">
        <v>3.5351307839672597</v>
      </c>
    </row>
    <row r="188" spans="1:2">
      <c r="A188" s="375">
        <v>43865.645833333336</v>
      </c>
      <c r="B188" s="826">
        <v>3.343748320825398</v>
      </c>
    </row>
    <row r="189" spans="1:2">
      <c r="A189" s="375">
        <v>43865.666666666664</v>
      </c>
      <c r="B189" s="826">
        <v>3.216503594018933</v>
      </c>
    </row>
    <row r="190" spans="1:2">
      <c r="A190" s="375">
        <v>43865.6875</v>
      </c>
      <c r="B190" s="826">
        <v>3.7784965410311191</v>
      </c>
    </row>
    <row r="191" spans="1:2">
      <c r="A191" s="375">
        <v>43865.708333333336</v>
      </c>
      <c r="B191" s="826">
        <v>3.6375943057032094</v>
      </c>
    </row>
    <row r="192" spans="1:2">
      <c r="A192" s="375">
        <v>43865.729166666664</v>
      </c>
      <c r="B192" s="826">
        <v>3.6771568788939879</v>
      </c>
    </row>
    <row r="193" spans="1:2">
      <c r="A193" s="375">
        <v>43865.75</v>
      </c>
      <c r="B193" s="826">
        <v>3.3034166870638728</v>
      </c>
    </row>
    <row r="194" spans="1:2">
      <c r="A194" s="375">
        <v>43865.770833333336</v>
      </c>
      <c r="B194" s="826">
        <v>3.2886826776278517</v>
      </c>
    </row>
    <row r="195" spans="1:2">
      <c r="A195" s="375">
        <v>43865.791666666664</v>
      </c>
      <c r="B195" s="826">
        <v>3.203469764596472</v>
      </c>
    </row>
    <row r="196" spans="1:2">
      <c r="A196" s="375">
        <v>43865.8125</v>
      </c>
      <c r="B196" s="826">
        <v>3.2808051735369697</v>
      </c>
    </row>
    <row r="197" spans="1:2">
      <c r="A197" s="375">
        <v>43865.833333333336</v>
      </c>
      <c r="B197" s="826">
        <v>3.3469322076998651</v>
      </c>
    </row>
    <row r="198" spans="1:2">
      <c r="A198" s="375">
        <v>43865.854166666664</v>
      </c>
      <c r="B198" s="826">
        <v>3.4912501079961658</v>
      </c>
    </row>
    <row r="199" spans="1:2">
      <c r="A199" s="375">
        <v>43865.875</v>
      </c>
      <c r="B199" s="826">
        <v>3.365794837474823</v>
      </c>
    </row>
    <row r="200" spans="1:2">
      <c r="A200" s="375">
        <v>43865.895833333336</v>
      </c>
      <c r="B200" s="826">
        <v>3.313177859151943</v>
      </c>
    </row>
    <row r="201" spans="1:2">
      <c r="A201" s="375">
        <v>43865.916666666664</v>
      </c>
      <c r="B201" s="826">
        <v>3.2999543254781099</v>
      </c>
    </row>
    <row r="202" spans="1:2">
      <c r="A202" s="375">
        <v>43865.9375</v>
      </c>
      <c r="B202" s="826">
        <v>3.2753778284208641</v>
      </c>
    </row>
    <row r="203" spans="1:2">
      <c r="A203" s="375">
        <v>43865.958333333336</v>
      </c>
      <c r="B203" s="826">
        <v>3.1764975576144128</v>
      </c>
    </row>
    <row r="204" spans="1:2">
      <c r="A204" s="375">
        <v>43865.979166666664</v>
      </c>
      <c r="B204" s="826">
        <v>3.0985965184453459</v>
      </c>
    </row>
    <row r="205" spans="1:2">
      <c r="A205" s="375">
        <v>43866</v>
      </c>
      <c r="B205" s="826">
        <v>3.0743808587495653</v>
      </c>
    </row>
    <row r="206" spans="1:2">
      <c r="A206" s="375">
        <v>43866.020833333336</v>
      </c>
      <c r="B206" s="826">
        <v>3.0660636221162147</v>
      </c>
    </row>
    <row r="207" spans="1:2">
      <c r="A207" s="375">
        <v>43866.041666666664</v>
      </c>
      <c r="B207" s="826">
        <v>3.070052373999109</v>
      </c>
    </row>
    <row r="208" spans="1:2">
      <c r="A208" s="375">
        <v>43866.0625</v>
      </c>
      <c r="B208" s="826">
        <v>3.0901540376039014</v>
      </c>
    </row>
    <row r="209" spans="1:2">
      <c r="A209" s="375">
        <v>43866.083333333336</v>
      </c>
      <c r="B209" s="826">
        <v>3.1203648564923139</v>
      </c>
    </row>
    <row r="210" spans="1:2">
      <c r="A210" s="375">
        <v>43866.104166666664</v>
      </c>
      <c r="B210" s="826">
        <v>3.0577725022513835</v>
      </c>
    </row>
    <row r="211" spans="1:2">
      <c r="A211" s="375">
        <v>43866.125</v>
      </c>
      <c r="B211" s="826">
        <v>3.1062097228132188</v>
      </c>
    </row>
    <row r="212" spans="1:2">
      <c r="A212" s="375">
        <v>43866.145833333336</v>
      </c>
      <c r="B212" s="826">
        <v>3.0824679652642875</v>
      </c>
    </row>
    <row r="213" spans="1:2">
      <c r="A213" s="375">
        <v>43866.166666666664</v>
      </c>
      <c r="B213" s="826">
        <v>3.0803229651517339</v>
      </c>
    </row>
    <row r="214" spans="1:2">
      <c r="A214" s="375">
        <v>43866.1875</v>
      </c>
      <c r="B214" s="826">
        <v>3.0507835181326501</v>
      </c>
    </row>
    <row r="215" spans="1:2">
      <c r="A215" s="375">
        <v>43866.208333333336</v>
      </c>
      <c r="B215" s="826">
        <v>3.0319960599040821</v>
      </c>
    </row>
    <row r="216" spans="1:2">
      <c r="A216" s="375">
        <v>43866.229166666664</v>
      </c>
      <c r="B216" s="826">
        <v>3.0379607517065272</v>
      </c>
    </row>
    <row r="217" spans="1:2">
      <c r="A217" s="375">
        <v>43866.25</v>
      </c>
      <c r="B217" s="826">
        <v>3.0868864844863615</v>
      </c>
    </row>
    <row r="218" spans="1:2">
      <c r="A218" s="375">
        <v>43866.270833333336</v>
      </c>
      <c r="B218" s="826">
        <v>3.003430308515413</v>
      </c>
    </row>
    <row r="219" spans="1:2">
      <c r="A219" s="375">
        <v>43866.291666666664</v>
      </c>
      <c r="B219" s="826">
        <v>3.0465381818099155</v>
      </c>
    </row>
    <row r="220" spans="1:2">
      <c r="A220" s="375">
        <v>43866.3125</v>
      </c>
      <c r="B220" s="826">
        <v>2.9889458811634944</v>
      </c>
    </row>
    <row r="221" spans="1:2">
      <c r="A221" s="375">
        <v>43866.333333333336</v>
      </c>
      <c r="B221" s="826">
        <v>2.9794320440851152</v>
      </c>
    </row>
    <row r="222" spans="1:2">
      <c r="A222" s="375">
        <v>43866.354166666664</v>
      </c>
      <c r="B222" s="826">
        <v>2.9245356680928833</v>
      </c>
    </row>
    <row r="223" spans="1:2">
      <c r="A223" s="375">
        <v>43866.375</v>
      </c>
      <c r="B223" s="826">
        <v>3.0072780027985573</v>
      </c>
    </row>
    <row r="224" spans="1:2">
      <c r="A224" s="375">
        <v>43866.395833333336</v>
      </c>
      <c r="B224" s="826">
        <v>2.9521700271094837</v>
      </c>
    </row>
    <row r="225" spans="1:2">
      <c r="A225" s="375">
        <v>43866.416666666664</v>
      </c>
      <c r="B225" s="826">
        <v>2.9925040529730418</v>
      </c>
    </row>
    <row r="226" spans="1:2">
      <c r="A226" s="375">
        <v>43866.4375</v>
      </c>
      <c r="B226" s="826">
        <v>2.9382877316739826</v>
      </c>
    </row>
    <row r="227" spans="1:2">
      <c r="A227" s="375">
        <v>43866.458333333336</v>
      </c>
      <c r="B227" s="826">
        <v>2.9393736916180284</v>
      </c>
    </row>
    <row r="228" spans="1:2">
      <c r="A228" s="375">
        <v>43866.479166666664</v>
      </c>
      <c r="B228" s="826">
        <v>2.9163988249686859</v>
      </c>
    </row>
    <row r="229" spans="1:2">
      <c r="A229" s="375">
        <v>43866.5</v>
      </c>
      <c r="B229" s="826">
        <v>2.9712215343283281</v>
      </c>
    </row>
    <row r="230" spans="1:2">
      <c r="A230" s="375">
        <v>43866.520833333336</v>
      </c>
      <c r="B230" s="826">
        <v>2.9529777458972402</v>
      </c>
    </row>
    <row r="231" spans="1:2">
      <c r="A231" s="375">
        <v>43866.541666666664</v>
      </c>
      <c r="B231" s="826">
        <v>3.0154567089759641</v>
      </c>
    </row>
    <row r="232" spans="1:2">
      <c r="A232" s="375">
        <v>43866.5625</v>
      </c>
      <c r="B232" s="826">
        <v>2.969274114765641</v>
      </c>
    </row>
    <row r="233" spans="1:2">
      <c r="A233" s="375">
        <v>43866.583333333336</v>
      </c>
      <c r="B233" s="826">
        <v>3.0320854828589492</v>
      </c>
    </row>
    <row r="234" spans="1:2">
      <c r="A234" s="375">
        <v>43866.604166666664</v>
      </c>
      <c r="B234" s="826">
        <v>2.9725985130191677</v>
      </c>
    </row>
    <row r="235" spans="1:2">
      <c r="A235" s="375">
        <v>43866.625</v>
      </c>
      <c r="B235" s="826">
        <v>2.9816364038528667</v>
      </c>
    </row>
    <row r="236" spans="1:2">
      <c r="A236" s="375">
        <v>43866.645833333336</v>
      </c>
      <c r="B236" s="826">
        <v>2.9699977939534516</v>
      </c>
    </row>
    <row r="237" spans="1:2">
      <c r="A237" s="375">
        <v>43866.666666666664</v>
      </c>
      <c r="B237" s="826">
        <v>2.9486338148514428</v>
      </c>
    </row>
    <row r="238" spans="1:2">
      <c r="A238" s="375">
        <v>43866.6875</v>
      </c>
      <c r="B238" s="826">
        <v>2.9187516230675907</v>
      </c>
    </row>
    <row r="239" spans="1:2">
      <c r="A239" s="375">
        <v>43866.708333333336</v>
      </c>
      <c r="B239" s="826">
        <v>2.9845483235290482</v>
      </c>
    </row>
    <row r="240" spans="1:2">
      <c r="A240" s="375">
        <v>43866.729166666664</v>
      </c>
      <c r="B240" s="826">
        <v>2.9450300208603344</v>
      </c>
    </row>
    <row r="241" spans="1:2">
      <c r="A241" s="375">
        <v>43866.75</v>
      </c>
      <c r="B241" s="826">
        <v>2.9614702126839094</v>
      </c>
    </row>
    <row r="242" spans="1:2">
      <c r="A242" s="375">
        <v>43866.770833333336</v>
      </c>
      <c r="B242" s="826">
        <v>2.9490168371962175</v>
      </c>
    </row>
    <row r="243" spans="1:2">
      <c r="A243" s="375">
        <v>43866.791666666664</v>
      </c>
      <c r="B243" s="826">
        <v>2.9556056345916457</v>
      </c>
    </row>
    <row r="244" spans="1:2">
      <c r="A244" s="375">
        <v>43866.8125</v>
      </c>
      <c r="B244" s="826">
        <v>2.9365437713762126</v>
      </c>
    </row>
    <row r="245" spans="1:2">
      <c r="A245" s="375">
        <v>43866.833333333336</v>
      </c>
      <c r="B245" s="826">
        <v>2.9149497682746084</v>
      </c>
    </row>
    <row r="246" spans="1:2">
      <c r="A246" s="375">
        <v>43866.854166666664</v>
      </c>
      <c r="B246" s="826">
        <v>2.9166371660410531</v>
      </c>
    </row>
    <row r="247" spans="1:2">
      <c r="A247" s="375">
        <v>43866.875</v>
      </c>
      <c r="B247" s="826">
        <v>2.8905655550253062</v>
      </c>
    </row>
    <row r="248" spans="1:2">
      <c r="A248" s="375">
        <v>43866.895833333336</v>
      </c>
      <c r="B248" s="826">
        <v>2.9161651789521179</v>
      </c>
    </row>
    <row r="249" spans="1:2">
      <c r="A249" s="375">
        <v>43866.916666666664</v>
      </c>
      <c r="B249" s="826">
        <v>2.9406685745860965</v>
      </c>
    </row>
    <row r="250" spans="1:2">
      <c r="A250" s="375">
        <v>43866.9375</v>
      </c>
      <c r="B250" s="826">
        <v>2.864906725111521</v>
      </c>
    </row>
    <row r="251" spans="1:2">
      <c r="A251" s="375">
        <v>43866.958333333336</v>
      </c>
      <c r="B251" s="826">
        <v>2.9046392956645124</v>
      </c>
    </row>
    <row r="252" spans="1:2">
      <c r="A252" s="375">
        <v>43866.979166666664</v>
      </c>
      <c r="B252" s="826">
        <v>2.8562450718341603</v>
      </c>
    </row>
    <row r="253" spans="1:2">
      <c r="A253" s="375">
        <v>43867</v>
      </c>
      <c r="B253" s="826">
        <v>2.8685643115701773</v>
      </c>
    </row>
    <row r="254" spans="1:2">
      <c r="A254" s="375">
        <v>43867.020833333336</v>
      </c>
      <c r="B254" s="826">
        <v>2.9181208266462715</v>
      </c>
    </row>
    <row r="255" spans="1:2">
      <c r="A255" s="375">
        <v>43867.041666666664</v>
      </c>
      <c r="B255" s="826">
        <v>2.8786434839583106</v>
      </c>
    </row>
    <row r="256" spans="1:2">
      <c r="A256" s="375">
        <v>43867.0625</v>
      </c>
      <c r="B256" s="826">
        <v>2.9065996668198042</v>
      </c>
    </row>
    <row r="257" spans="1:2">
      <c r="A257" s="375">
        <v>43867.083333333336</v>
      </c>
      <c r="B257" s="826">
        <v>2.8876138749118478</v>
      </c>
    </row>
    <row r="258" spans="1:2">
      <c r="A258" s="375">
        <v>43867.104166666664</v>
      </c>
      <c r="B258" s="826">
        <v>2.9029473320374057</v>
      </c>
    </row>
    <row r="259" spans="1:2">
      <c r="A259" s="375">
        <v>43867.125</v>
      </c>
      <c r="B259" s="826">
        <v>1.5623680109468598</v>
      </c>
    </row>
    <row r="260" spans="1:2">
      <c r="A260" s="375">
        <v>43867.145833333336</v>
      </c>
      <c r="B260" s="826">
        <v>1.5975062360780106</v>
      </c>
    </row>
    <row r="261" spans="1:2">
      <c r="A261" s="375">
        <v>43867.166666666664</v>
      </c>
      <c r="B261" s="826">
        <v>5.0833211426312728</v>
      </c>
    </row>
    <row r="262" spans="1:2">
      <c r="A262" s="375">
        <v>43867.1875</v>
      </c>
      <c r="B262" s="826">
        <v>5.1171590244500997</v>
      </c>
    </row>
    <row r="263" spans="1:2">
      <c r="A263" s="375">
        <v>43867.208333333336</v>
      </c>
      <c r="B263" s="826">
        <v>5.3455784034190907</v>
      </c>
    </row>
    <row r="264" spans="1:2">
      <c r="A264" s="375">
        <v>43867.229166666664</v>
      </c>
      <c r="B264" s="826">
        <v>5.3869361774478524</v>
      </c>
    </row>
    <row r="265" spans="1:2">
      <c r="A265" s="375">
        <v>43867.25</v>
      </c>
      <c r="B265" s="826">
        <v>5.319994040247467</v>
      </c>
    </row>
    <row r="266" spans="1:2">
      <c r="A266" s="375">
        <v>43867.270833333336</v>
      </c>
      <c r="B266" s="826">
        <v>5.2696066234364274</v>
      </c>
    </row>
    <row r="267" spans="1:2">
      <c r="A267" s="375">
        <v>43867.291666666664</v>
      </c>
      <c r="B267" s="826">
        <v>5.2894693424718247</v>
      </c>
    </row>
    <row r="268" spans="1:2">
      <c r="A268" s="375">
        <v>43867.3125</v>
      </c>
      <c r="B268" s="826">
        <v>5.3242436703294516</v>
      </c>
    </row>
    <row r="269" spans="1:2">
      <c r="A269" s="375">
        <v>43867.333333333336</v>
      </c>
      <c r="B269" s="826">
        <v>5.3146418714378445</v>
      </c>
    </row>
    <row r="270" spans="1:2">
      <c r="A270" s="375">
        <v>43867.354166666664</v>
      </c>
      <c r="B270" s="826">
        <v>5.268990502692759</v>
      </c>
    </row>
    <row r="271" spans="1:2">
      <c r="A271" s="375">
        <v>43867.375</v>
      </c>
      <c r="B271" s="826">
        <v>5.315522572439578</v>
      </c>
    </row>
    <row r="272" spans="1:2">
      <c r="A272" s="375">
        <v>43867.395833333336</v>
      </c>
      <c r="B272" s="826">
        <v>5.3222461617551744</v>
      </c>
    </row>
    <row r="273" spans="1:2">
      <c r="A273" s="375">
        <v>43867.416666666664</v>
      </c>
      <c r="B273" s="826">
        <v>5.2441048552799554</v>
      </c>
    </row>
    <row r="274" spans="1:2">
      <c r="A274" s="375">
        <v>43867.4375</v>
      </c>
      <c r="B274" s="826">
        <v>5.2339012725796135</v>
      </c>
    </row>
    <row r="275" spans="1:2">
      <c r="A275" s="375">
        <v>43867.458333333336</v>
      </c>
      <c r="B275" s="826">
        <v>5.2466976147455471</v>
      </c>
    </row>
    <row r="276" spans="1:2">
      <c r="A276" s="375">
        <v>43867.479166666664</v>
      </c>
      <c r="B276" s="826">
        <v>5.4049583493421478</v>
      </c>
    </row>
    <row r="277" spans="1:2">
      <c r="A277" s="375">
        <v>43867.5</v>
      </c>
      <c r="B277" s="826">
        <v>5.232655023742053</v>
      </c>
    </row>
    <row r="278" spans="1:2">
      <c r="A278" s="375">
        <v>43867.520833333336</v>
      </c>
      <c r="B278" s="826">
        <v>5.3804532810010848</v>
      </c>
    </row>
    <row r="279" spans="1:2">
      <c r="A279" s="375">
        <v>43867.541666666664</v>
      </c>
      <c r="B279" s="826">
        <v>5.2883350972293153</v>
      </c>
    </row>
    <row r="280" spans="1:2">
      <c r="A280" s="375">
        <v>43867.5625</v>
      </c>
      <c r="B280" s="826">
        <v>5.3923315103683205</v>
      </c>
    </row>
    <row r="281" spans="1:2">
      <c r="A281" s="375">
        <v>43867.583333333336</v>
      </c>
      <c r="B281" s="826">
        <v>5.2764210262232361</v>
      </c>
    </row>
    <row r="282" spans="1:2">
      <c r="A282" s="375">
        <v>43867.604166666664</v>
      </c>
      <c r="B282" s="826">
        <v>5.362548793510844</v>
      </c>
    </row>
    <row r="283" spans="1:2">
      <c r="A283" s="375">
        <v>43867.625</v>
      </c>
      <c r="B283" s="826">
        <v>5.3646723504385188</v>
      </c>
    </row>
    <row r="284" spans="1:2">
      <c r="A284" s="375">
        <v>43867.645833333336</v>
      </c>
      <c r="B284" s="826">
        <v>5.3489678859607217</v>
      </c>
    </row>
    <row r="285" spans="1:2">
      <c r="A285" s="375">
        <v>43867.666666666664</v>
      </c>
      <c r="B285" s="826">
        <v>5.3516017454158931</v>
      </c>
    </row>
    <row r="286" spans="1:2">
      <c r="A286" s="375">
        <v>43867.6875</v>
      </c>
      <c r="B286" s="826">
        <v>5.322490776319885</v>
      </c>
    </row>
    <row r="287" spans="1:2">
      <c r="A287" s="375">
        <v>43867.708333333336</v>
      </c>
      <c r="B287" s="826">
        <v>5.2603560278916524</v>
      </c>
    </row>
    <row r="288" spans="1:2">
      <c r="A288" s="375">
        <v>43867.729166666664</v>
      </c>
      <c r="B288" s="826">
        <v>5.2735506141972213</v>
      </c>
    </row>
    <row r="289" spans="1:2">
      <c r="A289" s="375">
        <v>43867.75</v>
      </c>
      <c r="B289" s="826">
        <v>5.2315702682050569</v>
      </c>
    </row>
    <row r="290" spans="1:2">
      <c r="A290" s="375">
        <v>43867.770833333336</v>
      </c>
      <c r="B290" s="826">
        <v>5.2909067648773389</v>
      </c>
    </row>
    <row r="291" spans="1:2">
      <c r="A291" s="375">
        <v>43867.791666666664</v>
      </c>
      <c r="B291" s="826">
        <v>5.3959515010420649</v>
      </c>
    </row>
    <row r="292" spans="1:2">
      <c r="A292" s="375">
        <v>43867.8125</v>
      </c>
      <c r="B292" s="826">
        <v>5.3312180370299354</v>
      </c>
    </row>
    <row r="293" spans="1:2">
      <c r="A293" s="375">
        <v>43867.833333333336</v>
      </c>
      <c r="B293" s="826">
        <v>4.9558875647683935</v>
      </c>
    </row>
    <row r="294" spans="1:2">
      <c r="A294" s="375">
        <v>43867.854166666664</v>
      </c>
      <c r="B294" s="826">
        <v>4.815147045637584</v>
      </c>
    </row>
    <row r="295" spans="1:2">
      <c r="A295" s="375">
        <v>43867.875</v>
      </c>
      <c r="B295" s="826">
        <v>4.9168027399314775</v>
      </c>
    </row>
    <row r="296" spans="1:2">
      <c r="A296" s="375">
        <v>43867.895833333336</v>
      </c>
      <c r="B296" s="826">
        <v>4.9985911850300102</v>
      </c>
    </row>
    <row r="297" spans="1:2">
      <c r="A297" s="375">
        <v>43867.916666666664</v>
      </c>
      <c r="B297" s="826">
        <v>4.9886318126486406</v>
      </c>
    </row>
    <row r="298" spans="1:2">
      <c r="A298" s="375">
        <v>43867.9375</v>
      </c>
      <c r="B298" s="826">
        <v>4.9670823830593793</v>
      </c>
    </row>
    <row r="299" spans="1:2">
      <c r="A299" s="375">
        <v>43867.958333333336</v>
      </c>
      <c r="B299" s="826">
        <v>4.9430134459916086</v>
      </c>
    </row>
    <row r="300" spans="1:2">
      <c r="A300" s="375">
        <v>43867.979166666664</v>
      </c>
      <c r="B300" s="826">
        <v>4.936069129604018</v>
      </c>
    </row>
    <row r="301" spans="1:2">
      <c r="A301" s="375">
        <v>43868</v>
      </c>
      <c r="B301" s="826">
        <v>4.9449367442478733</v>
      </c>
    </row>
    <row r="302" spans="1:2">
      <c r="A302" s="375">
        <v>43868.020833333336</v>
      </c>
      <c r="B302" s="826">
        <v>5.0344117164301379</v>
      </c>
    </row>
    <row r="303" spans="1:2">
      <c r="A303" s="375">
        <v>43868.041666666664</v>
      </c>
      <c r="B303" s="826">
        <v>4.9852337898790005</v>
      </c>
    </row>
    <row r="304" spans="1:2">
      <c r="A304" s="375">
        <v>43868.0625</v>
      </c>
      <c r="B304" s="826">
        <v>4.948193454908</v>
      </c>
    </row>
    <row r="305" spans="1:2">
      <c r="A305" s="375">
        <v>43868.083333333336</v>
      </c>
      <c r="B305" s="826">
        <v>4.9952599335358379</v>
      </c>
    </row>
    <row r="306" spans="1:2">
      <c r="A306" s="375">
        <v>43868.104166666664</v>
      </c>
      <c r="B306" s="826">
        <v>5.0276935706949892</v>
      </c>
    </row>
    <row r="307" spans="1:2">
      <c r="A307" s="375">
        <v>43868.125</v>
      </c>
      <c r="B307" s="826">
        <v>4.9687013625063834</v>
      </c>
    </row>
    <row r="308" spans="1:2">
      <c r="A308" s="375">
        <v>43868.145833333336</v>
      </c>
      <c r="B308" s="826">
        <v>4.9740937965301173</v>
      </c>
    </row>
    <row r="309" spans="1:2">
      <c r="A309" s="375">
        <v>43868.166666666664</v>
      </c>
      <c r="B309" s="826">
        <v>5.0104460351479547</v>
      </c>
    </row>
    <row r="310" spans="1:2">
      <c r="A310" s="375">
        <v>43868.1875</v>
      </c>
      <c r="B310" s="826">
        <v>5.0492772963932815</v>
      </c>
    </row>
    <row r="311" spans="1:2">
      <c r="A311" s="375">
        <v>43868.208333333336</v>
      </c>
      <c r="B311" s="826">
        <v>4.9692620345287857</v>
      </c>
    </row>
    <row r="312" spans="1:2">
      <c r="A312" s="375">
        <v>43868.229166666664</v>
      </c>
      <c r="B312" s="826">
        <v>4.834665082912478</v>
      </c>
    </row>
    <row r="313" spans="1:2">
      <c r="A313" s="375">
        <v>43868.25</v>
      </c>
      <c r="B313" s="826">
        <v>3.6563335915820465</v>
      </c>
    </row>
    <row r="314" spans="1:2">
      <c r="A314" s="375">
        <v>43868.270833333336</v>
      </c>
      <c r="B314" s="826">
        <v>3.6137260632175536</v>
      </c>
    </row>
    <row r="315" spans="1:2">
      <c r="A315" s="375">
        <v>43868.291666666664</v>
      </c>
      <c r="B315" s="826">
        <v>3.620415753995379</v>
      </c>
    </row>
    <row r="316" spans="1:2">
      <c r="A316" s="375">
        <v>43868.3125</v>
      </c>
      <c r="B316" s="826">
        <v>3.5109140809832349</v>
      </c>
    </row>
    <row r="317" spans="1:2">
      <c r="A317" s="375">
        <v>43868.333333333336</v>
      </c>
      <c r="B317" s="826">
        <v>3.5247777801834874</v>
      </c>
    </row>
    <row r="318" spans="1:2">
      <c r="A318" s="375">
        <v>43868.354166666664</v>
      </c>
      <c r="B318" s="826">
        <v>3.5358176741024687</v>
      </c>
    </row>
    <row r="319" spans="1:2">
      <c r="A319" s="375">
        <v>43868.375</v>
      </c>
      <c r="B319" s="826">
        <v>3.6008121710167162</v>
      </c>
    </row>
    <row r="320" spans="1:2">
      <c r="A320" s="375">
        <v>43868.395833333336</v>
      </c>
      <c r="B320" s="826">
        <v>3.6266318698827593</v>
      </c>
    </row>
    <row r="321" spans="1:2">
      <c r="A321" s="375">
        <v>43868.416666666664</v>
      </c>
      <c r="B321" s="826">
        <v>3.6330727741846607</v>
      </c>
    </row>
    <row r="322" spans="1:2">
      <c r="A322" s="375">
        <v>43868.4375</v>
      </c>
      <c r="B322" s="826">
        <v>3.6035991564600005</v>
      </c>
    </row>
    <row r="323" spans="1:2">
      <c r="A323" s="375">
        <v>43868.458333333336</v>
      </c>
      <c r="B323" s="826">
        <v>3.6218031043600707</v>
      </c>
    </row>
    <row r="324" spans="1:2">
      <c r="A324" s="375">
        <v>43868.479166666664</v>
      </c>
      <c r="B324" s="826">
        <v>3.6493790876120329</v>
      </c>
    </row>
    <row r="325" spans="1:2">
      <c r="A325" s="375">
        <v>43868.5</v>
      </c>
      <c r="B325" s="826">
        <v>3.6522475277694562</v>
      </c>
    </row>
    <row r="326" spans="1:2">
      <c r="A326" s="375">
        <v>43868.520833333336</v>
      </c>
      <c r="B326" s="826">
        <v>3.5874639569471278</v>
      </c>
    </row>
    <row r="327" spans="1:2">
      <c r="A327" s="375">
        <v>43868.541666666664</v>
      </c>
      <c r="B327" s="826">
        <v>3.698038701692389</v>
      </c>
    </row>
    <row r="328" spans="1:2">
      <c r="A328" s="375">
        <v>43868.5625</v>
      </c>
      <c r="B328" s="826">
        <v>3.630264997999701</v>
      </c>
    </row>
    <row r="329" spans="1:2">
      <c r="A329" s="375">
        <v>43868.583333333336</v>
      </c>
      <c r="B329" s="826">
        <v>3.7298347022280924</v>
      </c>
    </row>
    <row r="330" spans="1:2">
      <c r="A330" s="375">
        <v>43868.604166666664</v>
      </c>
      <c r="B330" s="826">
        <v>3.5760499682898321</v>
      </c>
    </row>
    <row r="331" spans="1:2">
      <c r="A331" s="375">
        <v>43868.625</v>
      </c>
      <c r="B331" s="826">
        <v>3.5284933062891164</v>
      </c>
    </row>
    <row r="332" spans="1:2">
      <c r="A332" s="375">
        <v>43868.645833333336</v>
      </c>
      <c r="B332" s="826">
        <v>3.3726986853095391</v>
      </c>
    </row>
    <row r="333" spans="1:2">
      <c r="A333" s="375">
        <v>43868.666666666664</v>
      </c>
      <c r="B333" s="826">
        <v>3.3862492581829429</v>
      </c>
    </row>
    <row r="334" spans="1:2">
      <c r="A334" s="375">
        <v>43868.6875</v>
      </c>
      <c r="B334" s="826">
        <v>3.6028191302385597</v>
      </c>
    </row>
    <row r="335" spans="1:2">
      <c r="A335" s="375">
        <v>43868.708333333336</v>
      </c>
      <c r="B335" s="826">
        <v>3.7289008798284664</v>
      </c>
    </row>
    <row r="336" spans="1:2">
      <c r="A336" s="375">
        <v>43868.729166666664</v>
      </c>
      <c r="B336" s="826">
        <v>3.7055005732820265</v>
      </c>
    </row>
    <row r="337" spans="1:2">
      <c r="A337" s="375">
        <v>43868.75</v>
      </c>
      <c r="B337" s="826">
        <v>3.7349170944136052</v>
      </c>
    </row>
    <row r="338" spans="1:2">
      <c r="A338" s="375">
        <v>43868.770833333336</v>
      </c>
      <c r="B338" s="826">
        <v>3.8204360397843025</v>
      </c>
    </row>
    <row r="339" spans="1:2">
      <c r="A339" s="375">
        <v>43868.791666666664</v>
      </c>
      <c r="B339" s="826">
        <v>3.7932396920190916</v>
      </c>
    </row>
    <row r="340" spans="1:2">
      <c r="A340" s="375">
        <v>43868.8125</v>
      </c>
      <c r="B340" s="826">
        <v>3.7445661438008151</v>
      </c>
    </row>
    <row r="341" spans="1:2">
      <c r="A341" s="375">
        <v>43868.833333333336</v>
      </c>
      <c r="B341" s="826">
        <v>3.8483498683199286</v>
      </c>
    </row>
    <row r="342" spans="1:2">
      <c r="A342" s="375">
        <v>43868.854166666664</v>
      </c>
      <c r="B342" s="826">
        <v>3.8419816751136548</v>
      </c>
    </row>
    <row r="343" spans="1:2">
      <c r="A343" s="375">
        <v>43868.875</v>
      </c>
      <c r="B343" s="826">
        <v>3.8861627316412828</v>
      </c>
    </row>
    <row r="344" spans="1:2">
      <c r="A344" s="375">
        <v>43868.895833333336</v>
      </c>
      <c r="B344" s="826">
        <v>3.8762199159504638</v>
      </c>
    </row>
    <row r="345" spans="1:2">
      <c r="A345" s="375">
        <v>43868.916666666664</v>
      </c>
      <c r="B345" s="826">
        <v>3.8943632714864282</v>
      </c>
    </row>
    <row r="346" spans="1:2">
      <c r="A346" s="375">
        <v>43868.9375</v>
      </c>
      <c r="B346" s="826">
        <v>3.8882533254412315</v>
      </c>
    </row>
    <row r="347" spans="1:2">
      <c r="A347" s="375">
        <v>43868.958333333336</v>
      </c>
      <c r="B347" s="826">
        <v>3.9537791190151541</v>
      </c>
    </row>
    <row r="348" spans="1:2">
      <c r="A348" s="375">
        <v>43868.979166666664</v>
      </c>
      <c r="B348" s="826">
        <v>3.916397565147943</v>
      </c>
    </row>
    <row r="349" spans="1:2">
      <c r="A349" s="375">
        <v>43869</v>
      </c>
      <c r="B349" s="826">
        <v>3.9532057967347405</v>
      </c>
    </row>
    <row r="350" spans="1:2">
      <c r="A350" s="375">
        <v>43869.020833333336</v>
      </c>
      <c r="B350" s="826">
        <v>3.9161346049254968</v>
      </c>
    </row>
    <row r="351" spans="1:2">
      <c r="A351" s="375">
        <v>43869.041666666664</v>
      </c>
      <c r="B351" s="826">
        <v>3.9440505312652223</v>
      </c>
    </row>
    <row r="352" spans="1:2">
      <c r="A352" s="375">
        <v>43869.0625</v>
      </c>
      <c r="B352" s="826">
        <v>3.8893732993035681</v>
      </c>
    </row>
    <row r="353" spans="1:2">
      <c r="A353" s="375">
        <v>43869.083333333336</v>
      </c>
      <c r="B353" s="826">
        <v>3.8890083370109401</v>
      </c>
    </row>
    <row r="354" spans="1:2">
      <c r="A354" s="375">
        <v>43869.104166666664</v>
      </c>
      <c r="B354" s="826">
        <v>3.8860179776222341</v>
      </c>
    </row>
    <row r="355" spans="1:2">
      <c r="A355" s="375">
        <v>43869.125</v>
      </c>
      <c r="B355" s="826">
        <v>3.8843664081974163</v>
      </c>
    </row>
    <row r="356" spans="1:2">
      <c r="A356" s="375">
        <v>43869.145833333336</v>
      </c>
      <c r="B356" s="826">
        <v>3.8910348023701875</v>
      </c>
    </row>
    <row r="357" spans="1:2">
      <c r="A357" s="375">
        <v>43869.166666666664</v>
      </c>
      <c r="B357" s="826">
        <v>3.848863226827234</v>
      </c>
    </row>
    <row r="358" spans="1:2">
      <c r="A358" s="375">
        <v>43869.1875</v>
      </c>
      <c r="B358" s="826">
        <v>3.8369843684550791</v>
      </c>
    </row>
    <row r="359" spans="1:2">
      <c r="A359" s="375">
        <v>43869.208333333336</v>
      </c>
      <c r="B359" s="826">
        <v>3.9116620508850448</v>
      </c>
    </row>
    <row r="360" spans="1:2">
      <c r="A360" s="375">
        <v>43869.229166666664</v>
      </c>
      <c r="B360" s="826">
        <v>3.8674562349915504</v>
      </c>
    </row>
    <row r="361" spans="1:2">
      <c r="A361" s="375">
        <v>43869.25</v>
      </c>
      <c r="B361" s="826">
        <v>3.8481590598304241</v>
      </c>
    </row>
    <row r="362" spans="1:2">
      <c r="A362" s="375">
        <v>43869.270833333336</v>
      </c>
      <c r="B362" s="826">
        <v>3.8442424626813994</v>
      </c>
    </row>
    <row r="363" spans="1:2">
      <c r="A363" s="375">
        <v>43869.291666666664</v>
      </c>
      <c r="B363" s="826">
        <v>3.8471041827255652</v>
      </c>
    </row>
    <row r="364" spans="1:2">
      <c r="A364" s="375">
        <v>43869.3125</v>
      </c>
      <c r="B364" s="826">
        <v>3.8435834733665817</v>
      </c>
    </row>
    <row r="365" spans="1:2">
      <c r="A365" s="375">
        <v>43869.333333333336</v>
      </c>
      <c r="B365" s="826">
        <v>3.8338986052096717</v>
      </c>
    </row>
    <row r="366" spans="1:2">
      <c r="A366" s="375">
        <v>43869.354166666664</v>
      </c>
      <c r="B366" s="826">
        <v>3.8479986570568547</v>
      </c>
    </row>
    <row r="367" spans="1:2">
      <c r="A367" s="375">
        <v>43869.375</v>
      </c>
      <c r="B367" s="826">
        <v>3.8199294758960605</v>
      </c>
    </row>
    <row r="368" spans="1:2">
      <c r="A368" s="375">
        <v>43869.395833333336</v>
      </c>
      <c r="B368" s="826">
        <v>3.8088364188766315</v>
      </c>
    </row>
    <row r="369" spans="1:2">
      <c r="A369" s="375">
        <v>43869.416666666664</v>
      </c>
      <c r="B369" s="826">
        <v>3.8282212974607117</v>
      </c>
    </row>
    <row r="370" spans="1:2">
      <c r="A370" s="375">
        <v>43869.4375</v>
      </c>
      <c r="B370" s="826">
        <v>3.8030021129589944</v>
      </c>
    </row>
    <row r="371" spans="1:2">
      <c r="A371" s="375">
        <v>43869.458333333336</v>
      </c>
      <c r="B371" s="826">
        <v>3.8173318423537745</v>
      </c>
    </row>
    <row r="372" spans="1:2">
      <c r="A372" s="375">
        <v>43869.479166666664</v>
      </c>
      <c r="B372" s="826">
        <v>3.785540762512634</v>
      </c>
    </row>
    <row r="373" spans="1:2">
      <c r="A373" s="375">
        <v>43869.5</v>
      </c>
      <c r="B373" s="826">
        <v>3.7794279306092196</v>
      </c>
    </row>
    <row r="374" spans="1:2">
      <c r="A374" s="375">
        <v>43869.520833333336</v>
      </c>
      <c r="B374" s="826">
        <v>3.7749250594319568</v>
      </c>
    </row>
    <row r="375" spans="1:2">
      <c r="A375" s="375">
        <v>43869.541666666664</v>
      </c>
      <c r="B375" s="826">
        <v>3.8131156877304115</v>
      </c>
    </row>
    <row r="376" spans="1:2">
      <c r="A376" s="375">
        <v>43869.5625</v>
      </c>
      <c r="B376" s="826">
        <v>3.7710587421121695</v>
      </c>
    </row>
    <row r="377" spans="1:2">
      <c r="A377" s="375">
        <v>43869.583333333336</v>
      </c>
      <c r="B377" s="826">
        <v>3.7693263299038842</v>
      </c>
    </row>
    <row r="378" spans="1:2">
      <c r="A378" s="375">
        <v>43869.604166666664</v>
      </c>
      <c r="B378" s="826">
        <v>3.7437561419792473</v>
      </c>
    </row>
    <row r="379" spans="1:2">
      <c r="A379" s="375">
        <v>43869.625</v>
      </c>
      <c r="B379" s="826">
        <v>3.7135959601340196</v>
      </c>
    </row>
    <row r="380" spans="1:2">
      <c r="A380" s="375">
        <v>43869.645833333336</v>
      </c>
      <c r="B380" s="826">
        <v>3.7441879966192775</v>
      </c>
    </row>
    <row r="381" spans="1:2">
      <c r="A381" s="375">
        <v>43869.666666666664</v>
      </c>
      <c r="B381" s="826">
        <v>3.7466099709272385</v>
      </c>
    </row>
    <row r="382" spans="1:2">
      <c r="A382" s="375">
        <v>43869.6875</v>
      </c>
      <c r="B382" s="826">
        <v>3.7261185247140625</v>
      </c>
    </row>
    <row r="383" spans="1:2">
      <c r="A383" s="375">
        <v>43869.708333333336</v>
      </c>
      <c r="B383" s="826">
        <v>3.6897040055547325</v>
      </c>
    </row>
    <row r="384" spans="1:2">
      <c r="A384" s="375">
        <v>43869.729166666664</v>
      </c>
      <c r="B384" s="826">
        <v>3.7150126999864974</v>
      </c>
    </row>
    <row r="385" spans="1:2">
      <c r="A385" s="375">
        <v>43869.75</v>
      </c>
      <c r="B385" s="826">
        <v>3.6419154842280679</v>
      </c>
    </row>
    <row r="386" spans="1:2">
      <c r="A386" s="375">
        <v>43869.770833333336</v>
      </c>
      <c r="B386" s="826">
        <v>3.6495902159561715</v>
      </c>
    </row>
    <row r="387" spans="1:2">
      <c r="A387" s="375">
        <v>43869.791666666664</v>
      </c>
      <c r="B387" s="826">
        <v>3.6464374153874815</v>
      </c>
    </row>
    <row r="388" spans="1:2">
      <c r="A388" s="375">
        <v>43869.8125</v>
      </c>
      <c r="B388" s="826">
        <v>3.6847148937069707</v>
      </c>
    </row>
    <row r="389" spans="1:2">
      <c r="A389" s="375">
        <v>43869.833333333336</v>
      </c>
      <c r="B389" s="826">
        <v>3.6639032258859112</v>
      </c>
    </row>
    <row r="390" spans="1:2">
      <c r="A390" s="375">
        <v>43869.854166666664</v>
      </c>
      <c r="B390" s="826">
        <v>3.6671749634875193</v>
      </c>
    </row>
    <row r="391" spans="1:2">
      <c r="A391" s="375">
        <v>43869.875</v>
      </c>
      <c r="B391" s="826">
        <v>3.6844385986526809</v>
      </c>
    </row>
    <row r="392" spans="1:2">
      <c r="A392" s="375">
        <v>43869.895833333336</v>
      </c>
      <c r="B392" s="826">
        <v>3.656885280429075</v>
      </c>
    </row>
    <row r="393" spans="1:2">
      <c r="A393" s="375">
        <v>43869.916666666664</v>
      </c>
      <c r="B393" s="826">
        <v>3.7059898567385972</v>
      </c>
    </row>
    <row r="394" spans="1:2">
      <c r="A394" s="375">
        <v>43869.9375</v>
      </c>
      <c r="B394" s="826">
        <v>3.7089901499760649</v>
      </c>
    </row>
    <row r="395" spans="1:2">
      <c r="A395" s="375">
        <v>43869.958333333336</v>
      </c>
      <c r="B395" s="826">
        <v>3.6758619903379843</v>
      </c>
    </row>
    <row r="396" spans="1:2">
      <c r="A396" s="375">
        <v>43869.979166666664</v>
      </c>
      <c r="B396" s="826">
        <v>3.6907870288317404</v>
      </c>
    </row>
    <row r="397" spans="1:2">
      <c r="A397" s="375">
        <v>43870</v>
      </c>
      <c r="B397" s="826">
        <v>3.6111172311939299</v>
      </c>
    </row>
    <row r="398" spans="1:2">
      <c r="A398" s="375">
        <v>43870.020833333336</v>
      </c>
      <c r="B398" s="826">
        <v>3.6828024281809726</v>
      </c>
    </row>
    <row r="399" spans="1:2">
      <c r="A399" s="375">
        <v>43870.041666666664</v>
      </c>
      <c r="B399" s="826">
        <v>3.6711445076184139</v>
      </c>
    </row>
    <row r="400" spans="1:2">
      <c r="A400" s="375">
        <v>43870.0625</v>
      </c>
      <c r="B400" s="826">
        <v>3.678680527386152</v>
      </c>
    </row>
    <row r="401" spans="1:2">
      <c r="A401" s="375">
        <v>43870.083333333336</v>
      </c>
      <c r="B401" s="826">
        <v>3.5952444837118187</v>
      </c>
    </row>
    <row r="402" spans="1:2">
      <c r="A402" s="375">
        <v>43870.104166666664</v>
      </c>
      <c r="B402" s="826">
        <v>3.5274913080761001</v>
      </c>
    </row>
    <row r="403" spans="1:2">
      <c r="A403" s="375">
        <v>43870.125</v>
      </c>
      <c r="B403" s="826">
        <v>3.5517495792462594</v>
      </c>
    </row>
    <row r="404" spans="1:2">
      <c r="A404" s="375">
        <v>43870.145833333336</v>
      </c>
      <c r="B404" s="826">
        <v>3.549877745875468</v>
      </c>
    </row>
    <row r="405" spans="1:2">
      <c r="A405" s="375">
        <v>43870.166666666664</v>
      </c>
      <c r="B405" s="826">
        <v>3.5282076859536269</v>
      </c>
    </row>
    <row r="406" spans="1:2">
      <c r="A406" s="375">
        <v>43870.1875</v>
      </c>
      <c r="B406" s="826">
        <v>3.560111193710731</v>
      </c>
    </row>
    <row r="407" spans="1:2">
      <c r="A407" s="375">
        <v>43870.208333333336</v>
      </c>
      <c r="B407" s="826">
        <v>3.5926072606816888</v>
      </c>
    </row>
    <row r="408" spans="1:2">
      <c r="A408" s="375">
        <v>43870.229166666664</v>
      </c>
      <c r="B408" s="826">
        <v>3.5798420995577342</v>
      </c>
    </row>
    <row r="409" spans="1:2">
      <c r="A409" s="375">
        <v>43870.25</v>
      </c>
      <c r="B409" s="826">
        <v>3.5750234087722168</v>
      </c>
    </row>
    <row r="410" spans="1:2">
      <c r="A410" s="375">
        <v>43870.270833333336</v>
      </c>
      <c r="B410" s="826">
        <v>3.5966383614577353</v>
      </c>
    </row>
    <row r="411" spans="1:2">
      <c r="A411" s="375">
        <v>43870.291666666664</v>
      </c>
      <c r="B411" s="826">
        <v>3.6550153619609773</v>
      </c>
    </row>
    <row r="412" spans="1:2">
      <c r="A412" s="375">
        <v>43870.3125</v>
      </c>
      <c r="B412" s="826">
        <v>3.6589559130370617</v>
      </c>
    </row>
    <row r="413" spans="1:2">
      <c r="A413" s="375">
        <v>43870.333333333336</v>
      </c>
      <c r="B413" s="826">
        <v>3.7247916212201946</v>
      </c>
    </row>
    <row r="414" spans="1:2">
      <c r="A414" s="375">
        <v>43870.354166666664</v>
      </c>
      <c r="B414" s="826">
        <v>3.6694600830475488</v>
      </c>
    </row>
    <row r="415" spans="1:2">
      <c r="A415" s="375">
        <v>43870.375</v>
      </c>
      <c r="B415" s="826">
        <v>3.6232992778532207</v>
      </c>
    </row>
    <row r="416" spans="1:2">
      <c r="A416" s="375">
        <v>43870.395833333336</v>
      </c>
      <c r="B416" s="826">
        <v>3.6866457817765572</v>
      </c>
    </row>
    <row r="417" spans="1:2">
      <c r="A417" s="375">
        <v>43870.416666666664</v>
      </c>
      <c r="B417" s="826">
        <v>3.7227430385020046</v>
      </c>
    </row>
    <row r="418" spans="1:2">
      <c r="A418" s="375">
        <v>43870.4375</v>
      </c>
      <c r="B418" s="826">
        <v>3.5647053754784994</v>
      </c>
    </row>
    <row r="419" spans="1:2">
      <c r="A419" s="375">
        <v>43870.458333333336</v>
      </c>
      <c r="B419" s="826">
        <v>3.7115989126161568</v>
      </c>
    </row>
    <row r="420" spans="1:2">
      <c r="A420" s="375">
        <v>43870.479166666664</v>
      </c>
      <c r="B420" s="826">
        <v>3.6897450265888541</v>
      </c>
    </row>
    <row r="421" spans="1:2">
      <c r="A421" s="375">
        <v>43870.5</v>
      </c>
      <c r="B421" s="826">
        <v>3.7250423892918558</v>
      </c>
    </row>
    <row r="422" spans="1:2">
      <c r="A422" s="375">
        <v>43870.520833333336</v>
      </c>
      <c r="B422" s="826">
        <v>3.6915602263373635</v>
      </c>
    </row>
    <row r="423" spans="1:2">
      <c r="A423" s="375">
        <v>43870.541666666664</v>
      </c>
      <c r="B423" s="826">
        <v>3.7629968147310944</v>
      </c>
    </row>
    <row r="424" spans="1:2">
      <c r="A424" s="375">
        <v>43870.5625</v>
      </c>
      <c r="B424" s="826">
        <v>3.7140390853294067</v>
      </c>
    </row>
    <row r="425" spans="1:2">
      <c r="A425" s="375">
        <v>43870.583333333336</v>
      </c>
      <c r="B425" s="826">
        <v>3.7604734009752669</v>
      </c>
    </row>
    <row r="426" spans="1:2">
      <c r="A426" s="375">
        <v>43870.604166666664</v>
      </c>
      <c r="B426" s="826">
        <v>3.7592101568977037</v>
      </c>
    </row>
    <row r="427" spans="1:2">
      <c r="A427" s="375">
        <v>43870.625</v>
      </c>
      <c r="B427" s="826">
        <v>3.840837363205436</v>
      </c>
    </row>
    <row r="428" spans="1:2">
      <c r="A428" s="375">
        <v>43870.645833333336</v>
      </c>
      <c r="B428" s="826">
        <v>3.8270668935858541</v>
      </c>
    </row>
    <row r="429" spans="1:2">
      <c r="A429" s="375">
        <v>43870.666666666664</v>
      </c>
      <c r="B429" s="826">
        <v>3.8422763857783542</v>
      </c>
    </row>
    <row r="430" spans="1:2">
      <c r="A430" s="375">
        <v>43870.6875</v>
      </c>
      <c r="B430" s="826">
        <v>3.8461859779328935</v>
      </c>
    </row>
    <row r="431" spans="1:2">
      <c r="A431" s="375">
        <v>43870.708333333336</v>
      </c>
      <c r="B431" s="826">
        <v>3.8859345919659569</v>
      </c>
    </row>
    <row r="432" spans="1:2">
      <c r="A432" s="375">
        <v>43870.729166666664</v>
      </c>
      <c r="B432" s="826">
        <v>3.8609850714500578</v>
      </c>
    </row>
    <row r="433" spans="1:2">
      <c r="A433" s="375">
        <v>43870.75</v>
      </c>
      <c r="B433" s="826">
        <v>3.8912461260851057</v>
      </c>
    </row>
    <row r="434" spans="1:2">
      <c r="A434" s="375">
        <v>43870.770833333336</v>
      </c>
      <c r="B434" s="826">
        <v>3.9469608904586897</v>
      </c>
    </row>
    <row r="435" spans="1:2">
      <c r="A435" s="375">
        <v>43870.791666666664</v>
      </c>
      <c r="B435" s="826">
        <v>3.854782180601938</v>
      </c>
    </row>
    <row r="436" spans="1:2">
      <c r="A436" s="375">
        <v>43870.8125</v>
      </c>
      <c r="B436" s="826">
        <v>3.8843890178638198</v>
      </c>
    </row>
    <row r="437" spans="1:2">
      <c r="A437" s="375">
        <v>43870.833333333336</v>
      </c>
      <c r="B437" s="826">
        <v>3.884086508769542</v>
      </c>
    </row>
    <row r="438" spans="1:2">
      <c r="A438" s="375">
        <v>43870.854166666664</v>
      </c>
      <c r="B438" s="826">
        <v>3.8727262912628553</v>
      </c>
    </row>
    <row r="439" spans="1:2">
      <c r="A439" s="375">
        <v>43870.875</v>
      </c>
      <c r="B439" s="826">
        <v>3.910438439446605</v>
      </c>
    </row>
    <row r="440" spans="1:2">
      <c r="A440" s="375">
        <v>43870.895833333336</v>
      </c>
      <c r="B440" s="826">
        <v>3.9109257821821504</v>
      </c>
    </row>
    <row r="441" spans="1:2">
      <c r="A441" s="375">
        <v>43870.916666666664</v>
      </c>
      <c r="B441" s="826">
        <v>3.8854626747779548</v>
      </c>
    </row>
    <row r="442" spans="1:2">
      <c r="A442" s="375">
        <v>43870.9375</v>
      </c>
      <c r="B442" s="826">
        <v>3.8870102524653904</v>
      </c>
    </row>
    <row r="443" spans="1:2">
      <c r="A443" s="375">
        <v>43870.958333333336</v>
      </c>
      <c r="B443" s="826">
        <v>3.910877937140564</v>
      </c>
    </row>
    <row r="444" spans="1:2">
      <c r="A444" s="375">
        <v>43870.979166666664</v>
      </c>
      <c r="B444" s="826">
        <v>3.940348809119314</v>
      </c>
    </row>
    <row r="445" spans="1:2">
      <c r="A445" s="375">
        <v>43871</v>
      </c>
      <c r="B445" s="826">
        <v>3.9013188648451536</v>
      </c>
    </row>
    <row r="446" spans="1:2">
      <c r="A446" s="375">
        <v>43871.020833333336</v>
      </c>
      <c r="B446" s="826">
        <v>3.9452025189271405</v>
      </c>
    </row>
    <row r="447" spans="1:2">
      <c r="A447" s="375">
        <v>43871.041666666664</v>
      </c>
      <c r="B447" s="826">
        <v>3.9089854341517718</v>
      </c>
    </row>
    <row r="448" spans="1:2">
      <c r="A448" s="375">
        <v>43871.0625</v>
      </c>
      <c r="B448" s="826">
        <v>3.9971578617373273</v>
      </c>
    </row>
    <row r="449" spans="1:2">
      <c r="A449" s="375">
        <v>43871.083333333336</v>
      </c>
      <c r="B449" s="826">
        <v>3.9280101504280336</v>
      </c>
    </row>
    <row r="450" spans="1:2">
      <c r="A450" s="375">
        <v>43871.104166666664</v>
      </c>
      <c r="B450" s="826">
        <v>3.9801837416469223</v>
      </c>
    </row>
    <row r="451" spans="1:2">
      <c r="A451" s="375">
        <v>43871.125</v>
      </c>
      <c r="B451" s="826">
        <v>3.981374236806813</v>
      </c>
    </row>
    <row r="452" spans="1:2">
      <c r="A452" s="375">
        <v>43871.145833333336</v>
      </c>
      <c r="B452" s="826">
        <v>3.9820337700140147</v>
      </c>
    </row>
    <row r="453" spans="1:2">
      <c r="A453" s="375">
        <v>43871.166666666664</v>
      </c>
      <c r="B453" s="826">
        <v>4.0144696779445646</v>
      </c>
    </row>
    <row r="454" spans="1:2">
      <c r="A454" s="375">
        <v>43871.1875</v>
      </c>
      <c r="B454" s="826">
        <v>3.9555676913199327</v>
      </c>
    </row>
    <row r="455" spans="1:2">
      <c r="A455" s="375">
        <v>43871.208333333336</v>
      </c>
      <c r="B455" s="826">
        <v>4.0060841292660267</v>
      </c>
    </row>
    <row r="456" spans="1:2">
      <c r="A456" s="375">
        <v>43871.229166666664</v>
      </c>
      <c r="B456" s="826">
        <v>3.9756720499652953</v>
      </c>
    </row>
    <row r="457" spans="1:2">
      <c r="A457" s="375">
        <v>43871.25</v>
      </c>
      <c r="B457" s="826">
        <v>3.952424794487241</v>
      </c>
    </row>
    <row r="458" spans="1:2">
      <c r="A458" s="375">
        <v>43871.270833333336</v>
      </c>
      <c r="B458" s="826">
        <v>4.0032538925814958</v>
      </c>
    </row>
    <row r="459" spans="1:2">
      <c r="A459" s="375">
        <v>43871.291666666664</v>
      </c>
      <c r="B459" s="826">
        <v>3.9831536549350455</v>
      </c>
    </row>
    <row r="460" spans="1:2">
      <c r="A460" s="375">
        <v>43871.3125</v>
      </c>
      <c r="B460" s="826">
        <v>4.0035144521647856</v>
      </c>
    </row>
    <row r="461" spans="1:2">
      <c r="A461" s="375">
        <v>43871.333333333336</v>
      </c>
      <c r="B461" s="826">
        <v>3.9595832919391492</v>
      </c>
    </row>
    <row r="462" spans="1:2">
      <c r="A462" s="375">
        <v>43871.354166666664</v>
      </c>
      <c r="B462" s="826">
        <v>4.0465219362328453</v>
      </c>
    </row>
    <row r="463" spans="1:2">
      <c r="A463" s="375">
        <v>43871.375</v>
      </c>
      <c r="B463" s="826">
        <v>3.98688512093698</v>
      </c>
    </row>
    <row r="464" spans="1:2">
      <c r="A464" s="375">
        <v>43871.395833333336</v>
      </c>
      <c r="B464" s="826">
        <v>4.0324299995166557</v>
      </c>
    </row>
    <row r="465" spans="1:2">
      <c r="A465" s="375">
        <v>43871.416666666664</v>
      </c>
      <c r="B465" s="826">
        <v>3.9902876110540495</v>
      </c>
    </row>
    <row r="466" spans="1:2">
      <c r="A466" s="375">
        <v>43871.4375</v>
      </c>
      <c r="B466" s="826">
        <v>4.0685627670027316</v>
      </c>
    </row>
    <row r="467" spans="1:2">
      <c r="A467" s="375">
        <v>43871.458333333336</v>
      </c>
      <c r="B467" s="826">
        <v>4.0900168489768269</v>
      </c>
    </row>
    <row r="468" spans="1:2">
      <c r="A468" s="375">
        <v>43871.479166666664</v>
      </c>
      <c r="B468" s="826">
        <v>4.0688308629000352</v>
      </c>
    </row>
    <row r="469" spans="1:2">
      <c r="A469" s="375">
        <v>43871.5</v>
      </c>
      <c r="B469" s="826">
        <v>4.0422690623543325</v>
      </c>
    </row>
    <row r="470" spans="1:2">
      <c r="A470" s="375">
        <v>43871.520833333336</v>
      </c>
      <c r="B470" s="826">
        <v>4.0986451944853695</v>
      </c>
    </row>
    <row r="471" spans="1:2">
      <c r="A471" s="375">
        <v>43871.541666666664</v>
      </c>
      <c r="B471" s="826">
        <v>4.0729343647965131</v>
      </c>
    </row>
    <row r="472" spans="1:2">
      <c r="A472" s="375">
        <v>43871.5625</v>
      </c>
      <c r="B472" s="826">
        <v>4.1071065231226385</v>
      </c>
    </row>
    <row r="473" spans="1:2">
      <c r="A473" s="375">
        <v>43871.583333333336</v>
      </c>
      <c r="B473" s="826">
        <v>4.11363814626303</v>
      </c>
    </row>
    <row r="474" spans="1:2">
      <c r="A474" s="375">
        <v>43871.604166666664</v>
      </c>
      <c r="B474" s="826">
        <v>4.0963118868466051</v>
      </c>
    </row>
    <row r="475" spans="1:2">
      <c r="A475" s="375">
        <v>43871.625</v>
      </c>
      <c r="B475" s="826">
        <v>4.101718078470892</v>
      </c>
    </row>
    <row r="476" spans="1:2">
      <c r="A476" s="375">
        <v>43871.645833333336</v>
      </c>
      <c r="B476" s="826">
        <v>4.054942651444839</v>
      </c>
    </row>
    <row r="477" spans="1:2">
      <c r="A477" s="375">
        <v>43871.666666666664</v>
      </c>
      <c r="B477" s="826">
        <v>4.0999514234459236</v>
      </c>
    </row>
    <row r="478" spans="1:2">
      <c r="A478" s="375">
        <v>43871.6875</v>
      </c>
      <c r="B478" s="826">
        <v>4.1136452270050841</v>
      </c>
    </row>
    <row r="479" spans="1:2">
      <c r="A479" s="375">
        <v>43871.708333333336</v>
      </c>
      <c r="B479" s="826">
        <v>4.197724690867795</v>
      </c>
    </row>
    <row r="480" spans="1:2">
      <c r="A480" s="375">
        <v>43871.729166666664</v>
      </c>
      <c r="B480" s="826">
        <v>4.1493404134590595</v>
      </c>
    </row>
    <row r="481" spans="1:2">
      <c r="A481" s="375">
        <v>43871.75</v>
      </c>
      <c r="B481" s="826">
        <v>4.1033414405149715</v>
      </c>
    </row>
    <row r="482" spans="1:2">
      <c r="A482" s="375">
        <v>43871.770833333336</v>
      </c>
      <c r="B482" s="826">
        <v>4.1055044721708533</v>
      </c>
    </row>
    <row r="483" spans="1:2">
      <c r="A483" s="375">
        <v>43871.791666666664</v>
      </c>
      <c r="B483" s="826">
        <v>4.1351218701650696</v>
      </c>
    </row>
    <row r="484" spans="1:2">
      <c r="A484" s="375">
        <v>43871.8125</v>
      </c>
      <c r="B484" s="826">
        <v>4.1668567275111048</v>
      </c>
    </row>
    <row r="485" spans="1:2">
      <c r="A485" s="375">
        <v>43871.833333333336</v>
      </c>
      <c r="B485" s="826">
        <v>4.2199368724185558</v>
      </c>
    </row>
    <row r="486" spans="1:2">
      <c r="A486" s="375">
        <v>43871.854166666664</v>
      </c>
      <c r="B486" s="826">
        <v>4.1216262122616172</v>
      </c>
    </row>
    <row r="487" spans="1:2">
      <c r="A487" s="375">
        <v>43871.875</v>
      </c>
      <c r="B487" s="826">
        <v>4.1703726924024522</v>
      </c>
    </row>
    <row r="488" spans="1:2">
      <c r="A488" s="375">
        <v>43871.895833333336</v>
      </c>
      <c r="B488" s="826">
        <v>4.2050106581817897</v>
      </c>
    </row>
    <row r="489" spans="1:2">
      <c r="A489" s="375">
        <v>43871.916666666664</v>
      </c>
      <c r="B489" s="826">
        <v>4.2750039220684108</v>
      </c>
    </row>
    <row r="490" spans="1:2">
      <c r="A490" s="375">
        <v>43871.9375</v>
      </c>
      <c r="B490" s="826">
        <v>4.2931484701629312</v>
      </c>
    </row>
    <row r="491" spans="1:2">
      <c r="A491" s="375">
        <v>43871.958333333336</v>
      </c>
      <c r="B491" s="826">
        <v>4.2627278665701551</v>
      </c>
    </row>
    <row r="492" spans="1:2">
      <c r="A492" s="375">
        <v>43871.979166666664</v>
      </c>
      <c r="B492" s="826">
        <v>4.2572270837198527</v>
      </c>
    </row>
    <row r="493" spans="1:2">
      <c r="A493" s="375">
        <v>43872</v>
      </c>
      <c r="B493" s="826">
        <v>4.1840278809993627</v>
      </c>
    </row>
    <row r="494" spans="1:2">
      <c r="A494" s="375">
        <v>43872.020833333336</v>
      </c>
      <c r="B494" s="826">
        <v>4.1425195480179458</v>
      </c>
    </row>
    <row r="495" spans="1:2">
      <c r="A495" s="375">
        <v>43872.041666666664</v>
      </c>
      <c r="B495" s="826">
        <v>4.1645409921184182</v>
      </c>
    </row>
    <row r="496" spans="1:2">
      <c r="A496" s="375">
        <v>43872.0625</v>
      </c>
      <c r="B496" s="826">
        <v>4.1544190854765475</v>
      </c>
    </row>
    <row r="497" spans="1:2">
      <c r="A497" s="375">
        <v>43872.083333333336</v>
      </c>
      <c r="B497" s="826">
        <v>4.1997535448107453</v>
      </c>
    </row>
    <row r="498" spans="1:2">
      <c r="A498" s="375">
        <v>43872.104166666664</v>
      </c>
      <c r="B498" s="826">
        <v>4.1977434642095535</v>
      </c>
    </row>
    <row r="499" spans="1:2">
      <c r="A499" s="375">
        <v>43872.125</v>
      </c>
      <c r="B499" s="826">
        <v>4.2154599429211679</v>
      </c>
    </row>
    <row r="500" spans="1:2">
      <c r="A500" s="375">
        <v>43872.145833333336</v>
      </c>
      <c r="B500" s="826">
        <v>1.1810993624644146</v>
      </c>
    </row>
    <row r="501" spans="1:2">
      <c r="A501" s="375">
        <v>43872.166666666664</v>
      </c>
      <c r="B501" s="826">
        <v>0</v>
      </c>
    </row>
    <row r="502" spans="1:2">
      <c r="A502" s="375">
        <v>43872.1875</v>
      </c>
      <c r="B502" s="826">
        <v>0</v>
      </c>
    </row>
    <row r="503" spans="1:2">
      <c r="A503" s="375">
        <v>43872.208333333336</v>
      </c>
      <c r="B503" s="826">
        <v>3.241783436284297</v>
      </c>
    </row>
    <row r="504" spans="1:2">
      <c r="A504" s="375">
        <v>43872.229166666664</v>
      </c>
      <c r="B504" s="826">
        <v>4.5563118678724601</v>
      </c>
    </row>
    <row r="505" spans="1:2">
      <c r="A505" s="375">
        <v>43872.25</v>
      </c>
      <c r="B505" s="826">
        <v>4.3647497063502669</v>
      </c>
    </row>
    <row r="506" spans="1:2">
      <c r="A506" s="375">
        <v>43872.270833333336</v>
      </c>
      <c r="B506" s="826">
        <v>4.3380556267996626</v>
      </c>
    </row>
    <row r="507" spans="1:2">
      <c r="A507" s="375">
        <v>43872.291666666664</v>
      </c>
      <c r="B507" s="826">
        <v>4.3365907483320267</v>
      </c>
    </row>
    <row r="508" spans="1:2">
      <c r="A508" s="375">
        <v>43872.3125</v>
      </c>
      <c r="B508" s="826">
        <v>4.3370930167018535</v>
      </c>
    </row>
    <row r="509" spans="1:2">
      <c r="A509" s="375">
        <v>43872.333333333336</v>
      </c>
      <c r="B509" s="826">
        <v>4.4601902666294739</v>
      </c>
    </row>
    <row r="510" spans="1:2">
      <c r="A510" s="375">
        <v>43872.354166666664</v>
      </c>
      <c r="B510" s="826">
        <v>4.461546565716465</v>
      </c>
    </row>
    <row r="511" spans="1:2">
      <c r="A511" s="375">
        <v>43872.375</v>
      </c>
      <c r="B511" s="826">
        <v>4.4406549348495901</v>
      </c>
    </row>
    <row r="512" spans="1:2">
      <c r="A512" s="375">
        <v>43872.395833333336</v>
      </c>
      <c r="B512" s="826">
        <v>4.468797104329699</v>
      </c>
    </row>
    <row r="513" spans="1:2">
      <c r="A513" s="375">
        <v>43872.416666666664</v>
      </c>
      <c r="B513" s="826">
        <v>4.4394494338581962</v>
      </c>
    </row>
    <row r="514" spans="1:2">
      <c r="A514" s="375">
        <v>43872.4375</v>
      </c>
      <c r="B514" s="826">
        <v>4.5328647556404276</v>
      </c>
    </row>
    <row r="515" spans="1:2">
      <c r="A515" s="375">
        <v>43872.458333333336</v>
      </c>
      <c r="B515" s="826">
        <v>4.4935033547485039</v>
      </c>
    </row>
    <row r="516" spans="1:2">
      <c r="A516" s="375">
        <v>43872.479166666664</v>
      </c>
      <c r="B516" s="826">
        <v>4.0964349807343545</v>
      </c>
    </row>
    <row r="517" spans="1:2">
      <c r="A517" s="375">
        <v>43872.5</v>
      </c>
      <c r="B517" s="826">
        <v>3.8027773027101324</v>
      </c>
    </row>
    <row r="518" spans="1:2">
      <c r="A518" s="375">
        <v>43872.520833333336</v>
      </c>
      <c r="B518" s="826">
        <v>3.8343228817296526</v>
      </c>
    </row>
    <row r="519" spans="1:2">
      <c r="A519" s="375">
        <v>43872.541666666664</v>
      </c>
      <c r="B519" s="826">
        <v>3.8296531069402895</v>
      </c>
    </row>
    <row r="520" spans="1:2">
      <c r="A520" s="375">
        <v>43872.5625</v>
      </c>
      <c r="B520" s="826">
        <v>3.8094824287626476</v>
      </c>
    </row>
    <row r="521" spans="1:2">
      <c r="A521" s="375">
        <v>43872.583333333336</v>
      </c>
      <c r="B521" s="826">
        <v>3.8762354007922113</v>
      </c>
    </row>
    <row r="522" spans="1:2">
      <c r="A522" s="375">
        <v>43872.604166666664</v>
      </c>
      <c r="B522" s="826">
        <v>3.8361645282970533</v>
      </c>
    </row>
    <row r="523" spans="1:2">
      <c r="A523" s="375">
        <v>43872.625</v>
      </c>
      <c r="B523" s="826">
        <v>3.8355017605548105</v>
      </c>
    </row>
    <row r="524" spans="1:2">
      <c r="A524" s="375">
        <v>43872.645833333336</v>
      </c>
      <c r="B524" s="826">
        <v>3.8422683220770626</v>
      </c>
    </row>
    <row r="525" spans="1:2">
      <c r="A525" s="375">
        <v>43872.666666666664</v>
      </c>
      <c r="B525" s="826">
        <v>3.8641675726200142</v>
      </c>
    </row>
    <row r="526" spans="1:2">
      <c r="A526" s="375">
        <v>43872.6875</v>
      </c>
      <c r="B526" s="826">
        <v>3.8432197365392415</v>
      </c>
    </row>
    <row r="527" spans="1:2">
      <c r="A527" s="375">
        <v>43872.708333333336</v>
      </c>
      <c r="B527" s="826">
        <v>3.8729889997695057</v>
      </c>
    </row>
    <row r="528" spans="1:2">
      <c r="A528" s="375">
        <v>43872.729166666664</v>
      </c>
      <c r="B528" s="826">
        <v>3.8760514124814005</v>
      </c>
    </row>
    <row r="529" spans="1:2">
      <c r="A529" s="375">
        <v>43872.75</v>
      </c>
      <c r="B529" s="826">
        <v>3.889643406443712</v>
      </c>
    </row>
    <row r="530" spans="1:2">
      <c r="A530" s="375">
        <v>43872.770833333336</v>
      </c>
      <c r="B530" s="826">
        <v>3.8953518121917217</v>
      </c>
    </row>
    <row r="531" spans="1:2">
      <c r="A531" s="375">
        <v>43872.791666666664</v>
      </c>
      <c r="B531" s="826">
        <v>3.8985417955037622</v>
      </c>
    </row>
    <row r="532" spans="1:2">
      <c r="A532" s="375">
        <v>43872.8125</v>
      </c>
      <c r="B532" s="826">
        <v>3.9217969756056039</v>
      </c>
    </row>
    <row r="533" spans="1:2">
      <c r="A533" s="375">
        <v>43872.833333333336</v>
      </c>
      <c r="B533" s="826">
        <v>3.8740620266439185</v>
      </c>
    </row>
    <row r="534" spans="1:2">
      <c r="A534" s="375">
        <v>43872.854166666664</v>
      </c>
      <c r="B534" s="826">
        <v>3.9076032400027745</v>
      </c>
    </row>
    <row r="535" spans="1:2">
      <c r="A535" s="375">
        <v>43872.875</v>
      </c>
      <c r="B535" s="826">
        <v>3.9598652146135769</v>
      </c>
    </row>
    <row r="536" spans="1:2">
      <c r="A536" s="375">
        <v>43872.895833333336</v>
      </c>
      <c r="B536" s="826">
        <v>3.9160329097261033</v>
      </c>
    </row>
    <row r="537" spans="1:2">
      <c r="A537" s="375">
        <v>43872.916666666664</v>
      </c>
      <c r="B537" s="826">
        <v>3.9336089226417243</v>
      </c>
    </row>
    <row r="538" spans="1:2">
      <c r="A538" s="375">
        <v>43872.9375</v>
      </c>
      <c r="B538" s="826">
        <v>3.8694133043496146</v>
      </c>
    </row>
    <row r="539" spans="1:2">
      <c r="A539" s="375">
        <v>43872.958333333336</v>
      </c>
      <c r="B539" s="826">
        <v>3.8131642654124231</v>
      </c>
    </row>
    <row r="540" spans="1:2">
      <c r="A540" s="375">
        <v>43872.979166666664</v>
      </c>
      <c r="B540" s="826">
        <v>3.7671226818735399</v>
      </c>
    </row>
    <row r="541" spans="1:2">
      <c r="A541" s="375">
        <v>43873</v>
      </c>
      <c r="B541" s="826">
        <v>3.5136147704906762</v>
      </c>
    </row>
    <row r="542" spans="1:2">
      <c r="A542" s="375">
        <v>43873.020833333336</v>
      </c>
      <c r="B542" s="826">
        <v>3.4639291247456439</v>
      </c>
    </row>
    <row r="543" spans="1:2">
      <c r="A543" s="375">
        <v>43873.041666666664</v>
      </c>
      <c r="B543" s="826">
        <v>3.4328477212952242</v>
      </c>
    </row>
    <row r="544" spans="1:2">
      <c r="A544" s="375">
        <v>43873.0625</v>
      </c>
      <c r="B544" s="826">
        <v>3.3996816562074752</v>
      </c>
    </row>
    <row r="545" spans="1:2">
      <c r="A545" s="375">
        <v>43873.083333333336</v>
      </c>
      <c r="B545" s="826">
        <v>3.4472064545585051</v>
      </c>
    </row>
    <row r="546" spans="1:2">
      <c r="A546" s="375">
        <v>43873.104166666664</v>
      </c>
      <c r="B546" s="826">
        <v>3.4646705140152738</v>
      </c>
    </row>
    <row r="547" spans="1:2">
      <c r="A547" s="375">
        <v>43873.125</v>
      </c>
      <c r="B547" s="826">
        <v>3.5041851912521653</v>
      </c>
    </row>
    <row r="548" spans="1:2">
      <c r="A548" s="375">
        <v>43873.145833333336</v>
      </c>
      <c r="B548" s="826">
        <v>3.4724338660016656</v>
      </c>
    </row>
    <row r="549" spans="1:2">
      <c r="A549" s="375">
        <v>43873.166666666664</v>
      </c>
      <c r="B549" s="826">
        <v>3.4537665266026227</v>
      </c>
    </row>
    <row r="550" spans="1:2">
      <c r="A550" s="375">
        <v>43873.1875</v>
      </c>
      <c r="B550" s="826">
        <v>3.5000846069306135</v>
      </c>
    </row>
    <row r="551" spans="1:2">
      <c r="A551" s="375">
        <v>43873.208333333336</v>
      </c>
      <c r="B551" s="826">
        <v>3.5151116246771483</v>
      </c>
    </row>
    <row r="552" spans="1:2">
      <c r="A552" s="375">
        <v>43873.229166666664</v>
      </c>
      <c r="B552" s="826">
        <v>3.4158384544878371</v>
      </c>
    </row>
    <row r="553" spans="1:2">
      <c r="A553" s="375">
        <v>43873.25</v>
      </c>
      <c r="B553" s="826">
        <v>3.5038362720774279</v>
      </c>
    </row>
    <row r="554" spans="1:2">
      <c r="A554" s="375">
        <v>43873.270833333336</v>
      </c>
      <c r="B554" s="826">
        <v>3.5334541613443031</v>
      </c>
    </row>
    <row r="555" spans="1:2">
      <c r="A555" s="375">
        <v>43873.291666666664</v>
      </c>
      <c r="B555" s="826">
        <v>3.5267944600847034</v>
      </c>
    </row>
    <row r="556" spans="1:2">
      <c r="A556" s="375">
        <v>43873.3125</v>
      </c>
      <c r="B556" s="826">
        <v>3.1273637875500651</v>
      </c>
    </row>
    <row r="557" spans="1:2">
      <c r="A557" s="375">
        <v>43873.333333333336</v>
      </c>
      <c r="B557" s="826">
        <v>3.3941726779772177</v>
      </c>
    </row>
    <row r="558" spans="1:2">
      <c r="A558" s="375">
        <v>43873.354166666664</v>
      </c>
      <c r="B558" s="826">
        <v>3.3744080012353757</v>
      </c>
    </row>
    <row r="559" spans="1:2">
      <c r="A559" s="375">
        <v>43873.375</v>
      </c>
      <c r="B559" s="826">
        <v>3.40795390204423</v>
      </c>
    </row>
    <row r="560" spans="1:2">
      <c r="A560" s="375">
        <v>43873.395833333336</v>
      </c>
      <c r="B560" s="826">
        <v>3.3860662687155934</v>
      </c>
    </row>
    <row r="561" spans="1:2">
      <c r="A561" s="375">
        <v>43873.416666666664</v>
      </c>
      <c r="B561" s="826">
        <v>3.3058017878275781</v>
      </c>
    </row>
    <row r="562" spans="1:2">
      <c r="A562" s="375">
        <v>43873.4375</v>
      </c>
      <c r="B562" s="826">
        <v>3.3018686591854527</v>
      </c>
    </row>
    <row r="563" spans="1:2">
      <c r="A563" s="375">
        <v>43873.458333333336</v>
      </c>
      <c r="B563" s="826">
        <v>3.3012222965868809</v>
      </c>
    </row>
    <row r="564" spans="1:2">
      <c r="A564" s="375">
        <v>43873.479166666664</v>
      </c>
      <c r="B564" s="826">
        <v>3.3116046834944024</v>
      </c>
    </row>
    <row r="565" spans="1:2">
      <c r="A565" s="375">
        <v>43873.5</v>
      </c>
      <c r="B565" s="826">
        <v>3.3439326121264861</v>
      </c>
    </row>
    <row r="566" spans="1:2">
      <c r="A566" s="375">
        <v>43873.520833333336</v>
      </c>
      <c r="B566" s="826">
        <v>3.3652268609859877</v>
      </c>
    </row>
    <row r="567" spans="1:2">
      <c r="A567" s="375">
        <v>43873.541666666664</v>
      </c>
      <c r="B567" s="826">
        <v>3.4023831919766963</v>
      </c>
    </row>
    <row r="568" spans="1:2">
      <c r="A568" s="375">
        <v>43873.5625</v>
      </c>
      <c r="B568" s="826">
        <v>3.349169212134762</v>
      </c>
    </row>
    <row r="569" spans="1:2">
      <c r="A569" s="375">
        <v>43873.583333333336</v>
      </c>
      <c r="B569" s="826">
        <v>3.3999789158503213</v>
      </c>
    </row>
    <row r="570" spans="1:2">
      <c r="A570" s="375">
        <v>43873.604166666664</v>
      </c>
      <c r="B570" s="826">
        <v>3.4139740552442768</v>
      </c>
    </row>
    <row r="571" spans="1:2">
      <c r="A571" s="375">
        <v>43873.625</v>
      </c>
      <c r="B571" s="826">
        <v>3.4300989377208881</v>
      </c>
    </row>
    <row r="572" spans="1:2">
      <c r="A572" s="375">
        <v>43873.645833333336</v>
      </c>
      <c r="B572" s="826">
        <v>3.4530123171603515</v>
      </c>
    </row>
    <row r="573" spans="1:2">
      <c r="A573" s="375">
        <v>43873.666666666664</v>
      </c>
      <c r="B573" s="826">
        <v>3.4397658444941044</v>
      </c>
    </row>
    <row r="574" spans="1:2">
      <c r="A574" s="375">
        <v>43873.6875</v>
      </c>
      <c r="B574" s="826">
        <v>3.4313868756095567</v>
      </c>
    </row>
    <row r="575" spans="1:2">
      <c r="A575" s="375">
        <v>43873.708333333336</v>
      </c>
      <c r="B575" s="826">
        <v>3.4381101828378937</v>
      </c>
    </row>
    <row r="576" spans="1:2">
      <c r="A576" s="375">
        <v>43873.729166666664</v>
      </c>
      <c r="B576" s="826">
        <v>3.3970429571862848</v>
      </c>
    </row>
    <row r="577" spans="1:2">
      <c r="A577" s="375">
        <v>43873.75</v>
      </c>
      <c r="B577" s="826">
        <v>3.4549005267003343</v>
      </c>
    </row>
    <row r="578" spans="1:2">
      <c r="A578" s="375">
        <v>43873.770833333336</v>
      </c>
      <c r="B578" s="826">
        <v>3.4054286171578698</v>
      </c>
    </row>
    <row r="579" spans="1:2">
      <c r="A579" s="375">
        <v>43873.791666666664</v>
      </c>
      <c r="B579" s="826">
        <v>3.3411507857446043</v>
      </c>
    </row>
    <row r="580" spans="1:2">
      <c r="A580" s="375">
        <v>43873.8125</v>
      </c>
      <c r="B580" s="826">
        <v>3.2440244460271463</v>
      </c>
    </row>
    <row r="581" spans="1:2">
      <c r="A581" s="375">
        <v>43873.833333333336</v>
      </c>
      <c r="B581" s="826">
        <v>3.2635624168647661</v>
      </c>
    </row>
    <row r="582" spans="1:2">
      <c r="A582" s="375">
        <v>43873.854166666664</v>
      </c>
      <c r="B582" s="826">
        <v>3.3011402700924211</v>
      </c>
    </row>
    <row r="583" spans="1:2">
      <c r="A583" s="375">
        <v>43873.875</v>
      </c>
      <c r="B583" s="826">
        <v>3.3749402256475554</v>
      </c>
    </row>
    <row r="584" spans="1:2">
      <c r="A584" s="375">
        <v>43873.895833333336</v>
      </c>
      <c r="B584" s="826">
        <v>3.4230713795146182</v>
      </c>
    </row>
    <row r="585" spans="1:2">
      <c r="A585" s="375">
        <v>43873.916666666664</v>
      </c>
      <c r="B585" s="826">
        <v>3.4318203301065497</v>
      </c>
    </row>
    <row r="586" spans="1:2">
      <c r="A586" s="375">
        <v>43873.9375</v>
      </c>
      <c r="B586" s="826">
        <v>3.4439789675072663</v>
      </c>
    </row>
    <row r="587" spans="1:2">
      <c r="A587" s="375">
        <v>43873.958333333336</v>
      </c>
      <c r="B587" s="826">
        <v>3.4212223350380859</v>
      </c>
    </row>
    <row r="588" spans="1:2">
      <c r="A588" s="375">
        <v>43873.979166666664</v>
      </c>
      <c r="B588" s="826">
        <v>3.3203202536226146</v>
      </c>
    </row>
    <row r="589" spans="1:2">
      <c r="A589" s="375">
        <v>43874</v>
      </c>
      <c r="B589" s="826">
        <v>3.2627846848012672</v>
      </c>
    </row>
    <row r="590" spans="1:2">
      <c r="A590" s="375">
        <v>43874.020833333336</v>
      </c>
      <c r="B590" s="826">
        <v>3.2966200122609735</v>
      </c>
    </row>
    <row r="591" spans="1:2">
      <c r="A591" s="375">
        <v>43874.041666666664</v>
      </c>
      <c r="B591" s="826">
        <v>3.5904648436957762</v>
      </c>
    </row>
    <row r="592" spans="1:2">
      <c r="A592" s="375">
        <v>43874.0625</v>
      </c>
      <c r="B592" s="826">
        <v>3.5067250628748701</v>
      </c>
    </row>
    <row r="593" spans="1:2">
      <c r="A593" s="375">
        <v>43874.083333333336</v>
      </c>
      <c r="B593" s="826">
        <v>3.53516067404093</v>
      </c>
    </row>
    <row r="594" spans="1:2">
      <c r="A594" s="375">
        <v>43874.104166666664</v>
      </c>
      <c r="B594" s="826">
        <v>3.4982231691893606</v>
      </c>
    </row>
    <row r="595" spans="1:2">
      <c r="A595" s="375">
        <v>43874.125</v>
      </c>
      <c r="B595" s="826">
        <v>3.412424732103116</v>
      </c>
    </row>
    <row r="596" spans="1:2">
      <c r="A596" s="375">
        <v>43874.145833333336</v>
      </c>
      <c r="B596" s="826">
        <v>3.4493211193734572</v>
      </c>
    </row>
    <row r="597" spans="1:2">
      <c r="A597" s="375">
        <v>43874.166666666664</v>
      </c>
      <c r="B597" s="826">
        <v>3.6543982876982124</v>
      </c>
    </row>
    <row r="598" spans="1:2">
      <c r="A598" s="375">
        <v>43874.1875</v>
      </c>
      <c r="B598" s="826">
        <v>3.6158826084704034</v>
      </c>
    </row>
    <row r="599" spans="1:2">
      <c r="A599" s="375">
        <v>43874.208333333336</v>
      </c>
      <c r="B599" s="826">
        <v>3.6721199148645005</v>
      </c>
    </row>
    <row r="600" spans="1:2">
      <c r="A600" s="375">
        <v>43874.229166666664</v>
      </c>
      <c r="B600" s="826">
        <v>3.6707443593897753</v>
      </c>
    </row>
    <row r="601" spans="1:2">
      <c r="A601" s="375">
        <v>43874.25</v>
      </c>
      <c r="B601" s="826">
        <v>3.5193954886765115</v>
      </c>
    </row>
    <row r="602" spans="1:2">
      <c r="A602" s="375">
        <v>43874.270833333336</v>
      </c>
      <c r="B602" s="826">
        <v>3.5914106428519719</v>
      </c>
    </row>
    <row r="603" spans="1:2">
      <c r="A603" s="375">
        <v>43874.291666666664</v>
      </c>
      <c r="B603" s="826">
        <v>3.40645064232457</v>
      </c>
    </row>
    <row r="604" spans="1:2">
      <c r="A604" s="375">
        <v>43874.3125</v>
      </c>
      <c r="B604" s="826">
        <v>3.453126682796412</v>
      </c>
    </row>
    <row r="605" spans="1:2">
      <c r="A605" s="375">
        <v>43874.333333333336</v>
      </c>
      <c r="B605" s="826">
        <v>3.6640168114358351</v>
      </c>
    </row>
    <row r="606" spans="1:2">
      <c r="A606" s="375">
        <v>43874.354166666664</v>
      </c>
      <c r="B606" s="826">
        <v>3.6918079261668026</v>
      </c>
    </row>
    <row r="607" spans="1:2">
      <c r="A607" s="375">
        <v>43874.375</v>
      </c>
      <c r="B607" s="826">
        <v>3.6588823364323213</v>
      </c>
    </row>
    <row r="608" spans="1:2">
      <c r="A608" s="375">
        <v>43874.395833333336</v>
      </c>
      <c r="B608" s="826">
        <v>3.6824539804624186</v>
      </c>
    </row>
    <row r="609" spans="1:2">
      <c r="A609" s="375">
        <v>43874.416666666664</v>
      </c>
      <c r="B609" s="826">
        <v>3.5876708915974529</v>
      </c>
    </row>
    <row r="610" spans="1:2">
      <c r="A610" s="375">
        <v>43874.4375</v>
      </c>
      <c r="B610" s="826">
        <v>3.5801139682427876</v>
      </c>
    </row>
    <row r="611" spans="1:2">
      <c r="A611" s="375">
        <v>43874.458333333336</v>
      </c>
      <c r="B611" s="826">
        <v>3.5349601679998965</v>
      </c>
    </row>
    <row r="612" spans="1:2">
      <c r="A612" s="375">
        <v>43874.479166666664</v>
      </c>
      <c r="B612" s="826">
        <v>3.6188218227277198</v>
      </c>
    </row>
    <row r="613" spans="1:2">
      <c r="A613" s="375">
        <v>43874.5</v>
      </c>
      <c r="B613" s="826">
        <v>3.7021483596310847</v>
      </c>
    </row>
    <row r="614" spans="1:2">
      <c r="A614" s="375">
        <v>43874.520833333336</v>
      </c>
      <c r="B614" s="826">
        <v>3.7749774114539227</v>
      </c>
    </row>
    <row r="615" spans="1:2">
      <c r="A615" s="375">
        <v>43874.541666666664</v>
      </c>
      <c r="B615" s="826">
        <v>3.8323261578981249</v>
      </c>
    </row>
    <row r="616" spans="1:2">
      <c r="A616" s="375">
        <v>43874.5625</v>
      </c>
      <c r="B616" s="826">
        <v>3.890728089544508</v>
      </c>
    </row>
    <row r="617" spans="1:2">
      <c r="A617" s="375">
        <v>43874.583333333336</v>
      </c>
      <c r="B617" s="826">
        <v>3.8324006443015404</v>
      </c>
    </row>
    <row r="618" spans="1:2">
      <c r="A618" s="375">
        <v>43874.604166666664</v>
      </c>
      <c r="B618" s="826">
        <v>3.8280594905114009</v>
      </c>
    </row>
    <row r="619" spans="1:2">
      <c r="A619" s="375">
        <v>43874.625</v>
      </c>
      <c r="B619" s="826">
        <v>3.7806768538947733</v>
      </c>
    </row>
    <row r="620" spans="1:2">
      <c r="A620" s="375">
        <v>43874.645833333336</v>
      </c>
      <c r="B620" s="826">
        <v>3.7391432285722761</v>
      </c>
    </row>
    <row r="621" spans="1:2">
      <c r="A621" s="375">
        <v>43874.666666666664</v>
      </c>
      <c r="B621" s="826">
        <v>3.7305701500218778</v>
      </c>
    </row>
    <row r="622" spans="1:2">
      <c r="A622" s="375">
        <v>43874.6875</v>
      </c>
      <c r="B622" s="826">
        <v>3.8371881385747759</v>
      </c>
    </row>
    <row r="623" spans="1:2">
      <c r="A623" s="375">
        <v>43874.708333333336</v>
      </c>
      <c r="B623" s="826">
        <v>3.7774025738342769</v>
      </c>
    </row>
    <row r="624" spans="1:2">
      <c r="A624" s="375">
        <v>43874.729166666664</v>
      </c>
      <c r="B624" s="826">
        <v>3.7224641940556467</v>
      </c>
    </row>
    <row r="625" spans="1:2">
      <c r="A625" s="375">
        <v>43874.75</v>
      </c>
      <c r="B625" s="826">
        <v>3.7972033773031502</v>
      </c>
    </row>
    <row r="626" spans="1:2">
      <c r="A626" s="375">
        <v>43874.770833333336</v>
      </c>
      <c r="B626" s="826">
        <v>3.7830672906711698</v>
      </c>
    </row>
    <row r="627" spans="1:2">
      <c r="A627" s="375">
        <v>43874.791666666664</v>
      </c>
      <c r="B627" s="826">
        <v>3.7388531727095446</v>
      </c>
    </row>
    <row r="628" spans="1:2">
      <c r="A628" s="375">
        <v>43874.8125</v>
      </c>
      <c r="B628" s="826">
        <v>3.6964418933623366</v>
      </c>
    </row>
    <row r="629" spans="1:2">
      <c r="A629" s="375">
        <v>43874.833333333336</v>
      </c>
      <c r="B629" s="826">
        <v>3.590941108090596</v>
      </c>
    </row>
    <row r="630" spans="1:2">
      <c r="A630" s="375">
        <v>43874.854166666664</v>
      </c>
      <c r="B630" s="826">
        <v>3.467902461739464</v>
      </c>
    </row>
    <row r="631" spans="1:2">
      <c r="A631" s="375">
        <v>43874.875</v>
      </c>
      <c r="B631" s="826">
        <v>3.4931614772520132</v>
      </c>
    </row>
    <row r="632" spans="1:2">
      <c r="A632" s="375">
        <v>43874.895833333336</v>
      </c>
      <c r="B632" s="826">
        <v>3.4056527322261698</v>
      </c>
    </row>
    <row r="633" spans="1:2">
      <c r="A633" s="375">
        <v>43874.916666666664</v>
      </c>
      <c r="B633" s="826">
        <v>3.4099189263975456</v>
      </c>
    </row>
    <row r="634" spans="1:2">
      <c r="A634" s="375">
        <v>43874.9375</v>
      </c>
      <c r="B634" s="826">
        <v>3.6628976730215879</v>
      </c>
    </row>
    <row r="635" spans="1:2">
      <c r="A635" s="375">
        <v>43874.958333333336</v>
      </c>
      <c r="B635" s="826">
        <v>3.6344393516580262</v>
      </c>
    </row>
    <row r="636" spans="1:2">
      <c r="A636" s="375">
        <v>43874.979166666664</v>
      </c>
      <c r="B636" s="826">
        <v>3.6300221438416176</v>
      </c>
    </row>
    <row r="637" spans="1:2">
      <c r="A637" s="375">
        <v>43875</v>
      </c>
      <c r="B637" s="826">
        <v>3.6204762411717741</v>
      </c>
    </row>
    <row r="638" spans="1:2">
      <c r="A638" s="375">
        <v>43875.020833333336</v>
      </c>
      <c r="B638" s="826">
        <v>3.8428946847820447</v>
      </c>
    </row>
    <row r="639" spans="1:2">
      <c r="A639" s="375">
        <v>43875.041666666664</v>
      </c>
      <c r="B639" s="826">
        <v>3.8451167054784796</v>
      </c>
    </row>
    <row r="640" spans="1:2">
      <c r="A640" s="375">
        <v>43875.0625</v>
      </c>
      <c r="B640" s="826">
        <v>3.8452963183323541</v>
      </c>
    </row>
    <row r="641" spans="1:2">
      <c r="A641" s="375">
        <v>43875.083333333336</v>
      </c>
      <c r="B641" s="826">
        <v>3.8373554666630096</v>
      </c>
    </row>
    <row r="642" spans="1:2">
      <c r="A642" s="375">
        <v>43875.104166666664</v>
      </c>
      <c r="B642" s="826">
        <v>3.8578568765790098</v>
      </c>
    </row>
    <row r="643" spans="1:2">
      <c r="A643" s="375">
        <v>43875.125</v>
      </c>
      <c r="B643" s="826">
        <v>3.8551262910477817</v>
      </c>
    </row>
    <row r="644" spans="1:2">
      <c r="A644" s="375">
        <v>43875.145833333336</v>
      </c>
      <c r="B644" s="826">
        <v>3.8333804305746324</v>
      </c>
    </row>
    <row r="645" spans="1:2">
      <c r="A645" s="375">
        <v>43875.166666666664</v>
      </c>
      <c r="B645" s="826">
        <v>3.8669329156788685</v>
      </c>
    </row>
    <row r="646" spans="1:2">
      <c r="A646" s="375">
        <v>43875.1875</v>
      </c>
      <c r="B646" s="826">
        <v>3.8568604705958731</v>
      </c>
    </row>
    <row r="647" spans="1:2">
      <c r="A647" s="375">
        <v>43875.208333333336</v>
      </c>
      <c r="B647" s="826">
        <v>3.8739856377554438</v>
      </c>
    </row>
    <row r="648" spans="1:2">
      <c r="A648" s="375">
        <v>43875.229166666664</v>
      </c>
      <c r="B648" s="826">
        <v>3.8141472963616252</v>
      </c>
    </row>
    <row r="649" spans="1:2">
      <c r="A649" s="375">
        <v>43875.25</v>
      </c>
      <c r="B649" s="826">
        <v>3.8140996273917458</v>
      </c>
    </row>
    <row r="650" spans="1:2">
      <c r="A650" s="375">
        <v>43875.270833333336</v>
      </c>
      <c r="B650" s="826">
        <v>3.379383189810647</v>
      </c>
    </row>
    <row r="651" spans="1:2">
      <c r="A651" s="375">
        <v>43875.291666666664</v>
      </c>
      <c r="B651" s="826">
        <v>3.4862055457714529</v>
      </c>
    </row>
    <row r="652" spans="1:2">
      <c r="A652" s="375">
        <v>43875.3125</v>
      </c>
      <c r="B652" s="826">
        <v>3.49817946082395</v>
      </c>
    </row>
    <row r="653" spans="1:2">
      <c r="A653" s="375">
        <v>43875.333333333336</v>
      </c>
      <c r="B653" s="826">
        <v>3.5005036806687713</v>
      </c>
    </row>
    <row r="654" spans="1:2">
      <c r="A654" s="375">
        <v>43875.354166666664</v>
      </c>
      <c r="B654" s="826">
        <v>3.4783268586939409</v>
      </c>
    </row>
    <row r="655" spans="1:2">
      <c r="A655" s="375">
        <v>43875.375</v>
      </c>
      <c r="B655" s="826">
        <v>3.4726217376689115</v>
      </c>
    </row>
    <row r="656" spans="1:2">
      <c r="A656" s="375">
        <v>43875.395833333336</v>
      </c>
      <c r="B656" s="826">
        <v>3.4290493690512247</v>
      </c>
    </row>
    <row r="657" spans="1:2">
      <c r="A657" s="375">
        <v>43875.416666666664</v>
      </c>
      <c r="B657" s="826">
        <v>3.3914068082554474</v>
      </c>
    </row>
    <row r="658" spans="1:2">
      <c r="A658" s="375">
        <v>43875.4375</v>
      </c>
      <c r="B658" s="826">
        <v>3.4141722168876893</v>
      </c>
    </row>
    <row r="659" spans="1:2">
      <c r="A659" s="375">
        <v>43875.458333333336</v>
      </c>
      <c r="B659" s="826">
        <v>3.5072933749502733</v>
      </c>
    </row>
    <row r="660" spans="1:2">
      <c r="A660" s="375">
        <v>43875.479166666664</v>
      </c>
      <c r="B660" s="826">
        <v>3.3347673342666693</v>
      </c>
    </row>
    <row r="661" spans="1:2">
      <c r="A661" s="375">
        <v>43875.5</v>
      </c>
      <c r="B661" s="826">
        <v>3.3734587704141936</v>
      </c>
    </row>
    <row r="662" spans="1:2">
      <c r="A662" s="375">
        <v>43875.520833333336</v>
      </c>
      <c r="B662" s="826">
        <v>3.2485264741505184</v>
      </c>
    </row>
    <row r="663" spans="1:2">
      <c r="A663" s="375">
        <v>43875.541666666664</v>
      </c>
      <c r="B663" s="826">
        <v>3.1600945228193371</v>
      </c>
    </row>
    <row r="664" spans="1:2">
      <c r="A664" s="375">
        <v>43875.5625</v>
      </c>
      <c r="B664" s="826">
        <v>3.1883713115110166</v>
      </c>
    </row>
    <row r="665" spans="1:2">
      <c r="A665" s="375">
        <v>43875.583333333336</v>
      </c>
      <c r="B665" s="826">
        <v>3.289304282878422</v>
      </c>
    </row>
    <row r="666" spans="1:2">
      <c r="A666" s="375">
        <v>43875.604166666664</v>
      </c>
      <c r="B666" s="826">
        <v>3.1320905413271651</v>
      </c>
    </row>
    <row r="667" spans="1:2">
      <c r="A667" s="375">
        <v>43875.625</v>
      </c>
      <c r="B667" s="826">
        <v>2.9149548670070038</v>
      </c>
    </row>
    <row r="668" spans="1:2">
      <c r="A668" s="375">
        <v>43875.645833333336</v>
      </c>
      <c r="B668" s="826">
        <v>2.9370176198167934</v>
      </c>
    </row>
    <row r="669" spans="1:2">
      <c r="A669" s="375">
        <v>43875.666666666664</v>
      </c>
      <c r="B669" s="826">
        <v>3.0517259907598295</v>
      </c>
    </row>
    <row r="670" spans="1:2">
      <c r="A670" s="375">
        <v>43875.6875</v>
      </c>
      <c r="B670" s="826">
        <v>2.7950279910324349</v>
      </c>
    </row>
    <row r="671" spans="1:2">
      <c r="A671" s="375">
        <v>43875.708333333336</v>
      </c>
      <c r="B671" s="826">
        <v>2.4375392064038248</v>
      </c>
    </row>
    <row r="672" spans="1:2">
      <c r="A672" s="375">
        <v>43875.729166666664</v>
      </c>
      <c r="B672" s="826">
        <v>2.6955889037085905</v>
      </c>
    </row>
    <row r="673" spans="1:2">
      <c r="A673" s="375">
        <v>43875.75</v>
      </c>
      <c r="B673" s="826">
        <v>3.2920092786662281</v>
      </c>
    </row>
    <row r="674" spans="1:2">
      <c r="A674" s="375">
        <v>43875.770833333336</v>
      </c>
      <c r="B674" s="826">
        <v>3.0344911236833365</v>
      </c>
    </row>
    <row r="675" spans="1:2">
      <c r="A675" s="375">
        <v>43875.791666666664</v>
      </c>
      <c r="B675" s="826">
        <v>2.6074554509379797</v>
      </c>
    </row>
    <row r="676" spans="1:2">
      <c r="A676" s="375">
        <v>43875.8125</v>
      </c>
      <c r="B676" s="826">
        <v>2.5307415084292493</v>
      </c>
    </row>
    <row r="677" spans="1:2">
      <c r="A677" s="375">
        <v>43875.833333333336</v>
      </c>
      <c r="B677" s="826">
        <v>2.7029131527265742</v>
      </c>
    </row>
    <row r="678" spans="1:2">
      <c r="A678" s="375">
        <v>43875.854166666664</v>
      </c>
      <c r="B678" s="826">
        <v>2.6720528772307768</v>
      </c>
    </row>
    <row r="679" spans="1:2">
      <c r="A679" s="375">
        <v>43875.875</v>
      </c>
      <c r="B679" s="826">
        <v>2.4942972076435885</v>
      </c>
    </row>
    <row r="680" spans="1:2">
      <c r="A680" s="375">
        <v>43875.895833333336</v>
      </c>
      <c r="B680" s="826">
        <v>2.5432709351492426</v>
      </c>
    </row>
    <row r="681" spans="1:2">
      <c r="A681" s="375">
        <v>43875.916666666664</v>
      </c>
      <c r="B681" s="826">
        <v>2.8736593009283147</v>
      </c>
    </row>
    <row r="682" spans="1:2">
      <c r="A682" s="375">
        <v>43875.9375</v>
      </c>
      <c r="B682" s="826">
        <v>2.8627478648494513</v>
      </c>
    </row>
    <row r="683" spans="1:2">
      <c r="A683" s="375">
        <v>43875.958333333336</v>
      </c>
      <c r="B683" s="826">
        <v>2.7938868793038032</v>
      </c>
    </row>
    <row r="684" spans="1:2">
      <c r="A684" s="375">
        <v>43875.979166666664</v>
      </c>
      <c r="B684" s="826">
        <v>2.7548601056138673</v>
      </c>
    </row>
    <row r="685" spans="1:2">
      <c r="A685" s="375">
        <v>43876</v>
      </c>
      <c r="B685" s="826">
        <v>2.2484415450857744</v>
      </c>
    </row>
    <row r="686" spans="1:2">
      <c r="A686" s="375">
        <v>43876.020833333336</v>
      </c>
      <c r="B686" s="826">
        <v>2.300368846135421</v>
      </c>
    </row>
    <row r="687" spans="1:2">
      <c r="A687" s="375">
        <v>43876.041666666664</v>
      </c>
      <c r="B687" s="826">
        <v>1.8097229551834364</v>
      </c>
    </row>
    <row r="688" spans="1:2">
      <c r="A688" s="375">
        <v>43876.0625</v>
      </c>
      <c r="B688" s="826">
        <v>1.7953471254246931</v>
      </c>
    </row>
    <row r="689" spans="1:2">
      <c r="A689" s="375">
        <v>43876.083333333336</v>
      </c>
      <c r="B689" s="826">
        <v>2.7400783436476357</v>
      </c>
    </row>
    <row r="690" spans="1:2">
      <c r="A690" s="375">
        <v>43876.104166666664</v>
      </c>
      <c r="B690" s="826">
        <v>2.8736222958088748</v>
      </c>
    </row>
    <row r="691" spans="1:2">
      <c r="A691" s="375">
        <v>43876.125</v>
      </c>
      <c r="B691" s="826">
        <v>3.0539041111349232</v>
      </c>
    </row>
    <row r="692" spans="1:2">
      <c r="A692" s="375">
        <v>43876.145833333336</v>
      </c>
      <c r="B692" s="826">
        <v>3.0150142595068448</v>
      </c>
    </row>
    <row r="693" spans="1:2">
      <c r="A693" s="375">
        <v>43876.166666666664</v>
      </c>
      <c r="B693" s="826">
        <v>3.0822954729923771</v>
      </c>
    </row>
    <row r="694" spans="1:2">
      <c r="A694" s="375">
        <v>43876.1875</v>
      </c>
      <c r="B694" s="826">
        <v>3.0840862177105413</v>
      </c>
    </row>
    <row r="695" spans="1:2">
      <c r="A695" s="375">
        <v>43876.208333333336</v>
      </c>
      <c r="B695" s="826">
        <v>2.9773691912285156</v>
      </c>
    </row>
    <row r="696" spans="1:2">
      <c r="A696" s="375">
        <v>43876.229166666664</v>
      </c>
      <c r="B696" s="826">
        <v>2.9675720143649311</v>
      </c>
    </row>
    <row r="697" spans="1:2">
      <c r="A697" s="375">
        <v>43876.25</v>
      </c>
      <c r="B697" s="826">
        <v>2.8436607983894646</v>
      </c>
    </row>
    <row r="698" spans="1:2">
      <c r="A698" s="375">
        <v>43876.270833333336</v>
      </c>
      <c r="B698" s="826">
        <v>2.8546805182575352</v>
      </c>
    </row>
    <row r="699" spans="1:2">
      <c r="A699" s="375">
        <v>43876.291666666664</v>
      </c>
      <c r="B699" s="826">
        <v>3.1293669591347375</v>
      </c>
    </row>
    <row r="700" spans="1:2">
      <c r="A700" s="375">
        <v>43876.3125</v>
      </c>
      <c r="B700" s="826">
        <v>3.2243383611655898</v>
      </c>
    </row>
    <row r="701" spans="1:2">
      <c r="A701" s="375">
        <v>43876.333333333336</v>
      </c>
      <c r="B701" s="826">
        <v>3.0561995109439724</v>
      </c>
    </row>
    <row r="702" spans="1:2">
      <c r="A702" s="375">
        <v>43876.354166666664</v>
      </c>
      <c r="B702" s="826">
        <v>3.0077065488634012</v>
      </c>
    </row>
    <row r="703" spans="1:2">
      <c r="A703" s="375">
        <v>43876.375</v>
      </c>
      <c r="B703" s="826">
        <v>3.4162334143184125</v>
      </c>
    </row>
    <row r="704" spans="1:2">
      <c r="A704" s="375">
        <v>43876.395833333336</v>
      </c>
      <c r="B704" s="826">
        <v>3.7488781307410033</v>
      </c>
    </row>
    <row r="705" spans="1:2">
      <c r="A705" s="375">
        <v>43876.416666666664</v>
      </c>
      <c r="B705" s="826">
        <v>3.6944817680762045</v>
      </c>
    </row>
    <row r="706" spans="1:2">
      <c r="A706" s="375">
        <v>43876.4375</v>
      </c>
      <c r="B706" s="826">
        <v>3.7267855175046458</v>
      </c>
    </row>
    <row r="707" spans="1:2">
      <c r="A707" s="375">
        <v>43876.458333333336</v>
      </c>
      <c r="B707" s="826">
        <v>3.5415479599291251</v>
      </c>
    </row>
    <row r="708" spans="1:2">
      <c r="A708" s="375">
        <v>43876.479166666664</v>
      </c>
      <c r="B708" s="826">
        <v>3.601578991704931</v>
      </c>
    </row>
    <row r="709" spans="1:2">
      <c r="A709" s="375">
        <v>43876.5</v>
      </c>
      <c r="B709" s="826">
        <v>3.696475348331862</v>
      </c>
    </row>
    <row r="710" spans="1:2">
      <c r="A710" s="375">
        <v>43876.520833333336</v>
      </c>
      <c r="B710" s="826">
        <v>3.8188621728784509</v>
      </c>
    </row>
    <row r="711" spans="1:2">
      <c r="A711" s="375">
        <v>43876.541666666664</v>
      </c>
      <c r="B711" s="826">
        <v>3.7697469996184938</v>
      </c>
    </row>
    <row r="712" spans="1:2">
      <c r="A712" s="375">
        <v>43876.5625</v>
      </c>
      <c r="B712" s="826">
        <v>3.7085862626942494</v>
      </c>
    </row>
    <row r="713" spans="1:2">
      <c r="A713" s="375">
        <v>43876.583333333336</v>
      </c>
      <c r="B713" s="826">
        <v>3.7151910762509539</v>
      </c>
    </row>
    <row r="714" spans="1:2">
      <c r="A714" s="375">
        <v>43876.604166666664</v>
      </c>
      <c r="B714" s="826">
        <v>3.6635661623958082</v>
      </c>
    </row>
    <row r="715" spans="1:2">
      <c r="A715" s="375">
        <v>43876.625</v>
      </c>
      <c r="B715" s="826">
        <v>3.693900496698916</v>
      </c>
    </row>
    <row r="716" spans="1:2">
      <c r="A716" s="375">
        <v>43876.645833333336</v>
      </c>
      <c r="B716" s="826">
        <v>3.9153959929115243</v>
      </c>
    </row>
    <row r="717" spans="1:2">
      <c r="A717" s="375">
        <v>43876.666666666664</v>
      </c>
      <c r="B717" s="826">
        <v>3.8969833315867515</v>
      </c>
    </row>
    <row r="718" spans="1:2">
      <c r="A718" s="375">
        <v>43876.6875</v>
      </c>
      <c r="B718" s="826">
        <v>3.872347662639287</v>
      </c>
    </row>
    <row r="719" spans="1:2">
      <c r="A719" s="375">
        <v>43876.708333333336</v>
      </c>
      <c r="B719" s="826">
        <v>3.8522810659164355</v>
      </c>
    </row>
    <row r="720" spans="1:2">
      <c r="A720" s="375">
        <v>43876.729166666664</v>
      </c>
      <c r="B720" s="826">
        <v>3.8190127744132445</v>
      </c>
    </row>
    <row r="721" spans="1:2">
      <c r="A721" s="375">
        <v>43876.75</v>
      </c>
      <c r="B721" s="826">
        <v>3.7630568555970161</v>
      </c>
    </row>
    <row r="722" spans="1:2">
      <c r="A722" s="375">
        <v>43876.770833333336</v>
      </c>
      <c r="B722" s="826">
        <v>3.7865933782628014</v>
      </c>
    </row>
    <row r="723" spans="1:2">
      <c r="A723" s="375">
        <v>43876.791666666664</v>
      </c>
      <c r="B723" s="826">
        <v>3.7859555680511727</v>
      </c>
    </row>
    <row r="724" spans="1:2">
      <c r="A724" s="375">
        <v>43876.8125</v>
      </c>
      <c r="B724" s="826">
        <v>3.6864472114377551</v>
      </c>
    </row>
    <row r="725" spans="1:2">
      <c r="A725" s="375">
        <v>43876.833333333336</v>
      </c>
      <c r="B725" s="826">
        <v>3.7513835040024586</v>
      </c>
    </row>
    <row r="726" spans="1:2">
      <c r="A726" s="375">
        <v>43876.854166666664</v>
      </c>
      <c r="B726" s="826">
        <v>3.4329492700182729</v>
      </c>
    </row>
    <row r="727" spans="1:2">
      <c r="A727" s="375">
        <v>43876.875</v>
      </c>
      <c r="B727" s="826">
        <v>3.5709379031322896</v>
      </c>
    </row>
    <row r="728" spans="1:2">
      <c r="A728" s="375">
        <v>43876.895833333336</v>
      </c>
      <c r="B728" s="826">
        <v>3.3988094582325883</v>
      </c>
    </row>
    <row r="729" spans="1:2">
      <c r="A729" s="375">
        <v>43876.916666666664</v>
      </c>
      <c r="B729" s="826">
        <v>3.4209404456843107</v>
      </c>
    </row>
    <row r="730" spans="1:2">
      <c r="A730" s="375">
        <v>43876.9375</v>
      </c>
      <c r="B730" s="826">
        <v>3.5099532511602671</v>
      </c>
    </row>
    <row r="731" spans="1:2">
      <c r="A731" s="375">
        <v>43876.958333333336</v>
      </c>
      <c r="B731" s="826">
        <v>3.6509510898548694</v>
      </c>
    </row>
    <row r="732" spans="1:2">
      <c r="A732" s="375">
        <v>43876.979166666664</v>
      </c>
      <c r="B732" s="826">
        <v>3.4124143189336689</v>
      </c>
    </row>
    <row r="733" spans="1:2">
      <c r="A733" s="375">
        <v>43877</v>
      </c>
      <c r="B733" s="826">
        <v>3.5265493186501167</v>
      </c>
    </row>
    <row r="734" spans="1:2">
      <c r="A734" s="375">
        <v>43877.020833333336</v>
      </c>
      <c r="B734" s="826">
        <v>3.1505364924151866</v>
      </c>
    </row>
    <row r="735" spans="1:2">
      <c r="A735" s="375">
        <v>43877.041666666664</v>
      </c>
      <c r="B735" s="826">
        <v>3.0715038584441774</v>
      </c>
    </row>
    <row r="736" spans="1:2">
      <c r="A736" s="375">
        <v>43877.0625</v>
      </c>
      <c r="B736" s="826">
        <v>2.940378796102272</v>
      </c>
    </row>
    <row r="737" spans="1:2">
      <c r="A737" s="375">
        <v>43877.083333333336</v>
      </c>
      <c r="B737" s="826">
        <v>2.9822060530487864</v>
      </c>
    </row>
    <row r="738" spans="1:2">
      <c r="A738" s="375">
        <v>43877.104166666664</v>
      </c>
      <c r="B738" s="826">
        <v>2.9154263525269926</v>
      </c>
    </row>
    <row r="739" spans="1:2">
      <c r="A739" s="375">
        <v>43877.125</v>
      </c>
      <c r="B739" s="826">
        <v>2.9228207093353071</v>
      </c>
    </row>
    <row r="740" spans="1:2">
      <c r="A740" s="375">
        <v>43877.145833333336</v>
      </c>
      <c r="B740" s="826">
        <v>3.3102252090142832</v>
      </c>
    </row>
    <row r="741" spans="1:2">
      <c r="A741" s="375">
        <v>43877.166666666664</v>
      </c>
      <c r="B741" s="826">
        <v>3.5269426452513368</v>
      </c>
    </row>
    <row r="742" spans="1:2">
      <c r="A742" s="375">
        <v>43877.1875</v>
      </c>
      <c r="B742" s="826">
        <v>3.4244812487417624</v>
      </c>
    </row>
    <row r="743" spans="1:2">
      <c r="A743" s="375">
        <v>43877.208333333336</v>
      </c>
      <c r="B743" s="826">
        <v>3.4140069636826715</v>
      </c>
    </row>
    <row r="744" spans="1:2">
      <c r="A744" s="375">
        <v>43877.229166666664</v>
      </c>
      <c r="B744" s="826">
        <v>3.2571177608333528</v>
      </c>
    </row>
    <row r="745" spans="1:2">
      <c r="A745" s="375">
        <v>43877.25</v>
      </c>
      <c r="B745" s="826">
        <v>3.2013547098160617</v>
      </c>
    </row>
    <row r="746" spans="1:2">
      <c r="A746" s="375">
        <v>43877.270833333336</v>
      </c>
      <c r="B746" s="826">
        <v>3.6321287725845144</v>
      </c>
    </row>
    <row r="747" spans="1:2">
      <c r="A747" s="375">
        <v>43877.291666666664</v>
      </c>
      <c r="B747" s="826">
        <v>3.9494209172100656</v>
      </c>
    </row>
    <row r="748" spans="1:2">
      <c r="A748" s="375">
        <v>43877.3125</v>
      </c>
      <c r="B748" s="826">
        <v>3.8913707346655428</v>
      </c>
    </row>
    <row r="749" spans="1:2">
      <c r="A749" s="375">
        <v>43877.333333333336</v>
      </c>
      <c r="B749" s="826">
        <v>3.8262835807270474</v>
      </c>
    </row>
    <row r="750" spans="1:2">
      <c r="A750" s="375">
        <v>43877.354166666664</v>
      </c>
      <c r="B750" s="826">
        <v>3.8336100741289556</v>
      </c>
    </row>
    <row r="751" spans="1:2">
      <c r="A751" s="375">
        <v>43877.375</v>
      </c>
      <c r="B751" s="826">
        <v>3.7547235285552838</v>
      </c>
    </row>
    <row r="752" spans="1:2">
      <c r="A752" s="375">
        <v>43877.395833333336</v>
      </c>
      <c r="B752" s="826">
        <v>3.7386822874864771</v>
      </c>
    </row>
    <row r="753" spans="1:2">
      <c r="A753" s="375">
        <v>43877.416666666664</v>
      </c>
      <c r="B753" s="826">
        <v>3.7440990565551653</v>
      </c>
    </row>
    <row r="754" spans="1:2">
      <c r="A754" s="375">
        <v>43877.4375</v>
      </c>
      <c r="B754" s="826">
        <v>3.5755431388711765</v>
      </c>
    </row>
    <row r="755" spans="1:2">
      <c r="A755" s="375">
        <v>43877.458333333336</v>
      </c>
      <c r="B755" s="826">
        <v>3.5601961177049413</v>
      </c>
    </row>
    <row r="756" spans="1:2">
      <c r="A756" s="375">
        <v>43877.479166666664</v>
      </c>
      <c r="B756" s="826">
        <v>3.53254802716482</v>
      </c>
    </row>
    <row r="757" spans="1:2">
      <c r="A757" s="375">
        <v>43877.5</v>
      </c>
      <c r="B757" s="826">
        <v>3.4021978370017476</v>
      </c>
    </row>
    <row r="758" spans="1:2">
      <c r="A758" s="375">
        <v>43877.520833333336</v>
      </c>
      <c r="B758" s="826">
        <v>3.395373328899344</v>
      </c>
    </row>
    <row r="759" spans="1:2">
      <c r="A759" s="375">
        <v>43877.541666666664</v>
      </c>
      <c r="B759" s="826">
        <v>3.2773574766599469</v>
      </c>
    </row>
    <row r="760" spans="1:2">
      <c r="A760" s="375">
        <v>43877.5625</v>
      </c>
      <c r="B760" s="826">
        <v>3.1779718603421419</v>
      </c>
    </row>
    <row r="761" spans="1:2">
      <c r="A761" s="375">
        <v>43877.583333333336</v>
      </c>
      <c r="B761" s="826">
        <v>3.1906121756053634</v>
      </c>
    </row>
    <row r="762" spans="1:2">
      <c r="A762" s="375">
        <v>43877.604166666664</v>
      </c>
      <c r="B762" s="826">
        <v>3.4101097355079322</v>
      </c>
    </row>
    <row r="763" spans="1:2">
      <c r="A763" s="375">
        <v>43877.625</v>
      </c>
      <c r="B763" s="826">
        <v>4.1118750012376246</v>
      </c>
    </row>
    <row r="764" spans="1:2">
      <c r="A764" s="375">
        <v>43877.645833333336</v>
      </c>
      <c r="B764" s="826">
        <v>4.0967717659142284</v>
      </c>
    </row>
    <row r="765" spans="1:2">
      <c r="A765" s="375">
        <v>43877.666666666664</v>
      </c>
      <c r="B765" s="826">
        <v>4.1303157259503172</v>
      </c>
    </row>
    <row r="766" spans="1:2">
      <c r="A766" s="375">
        <v>43877.6875</v>
      </c>
      <c r="B766" s="826">
        <v>4.1358872319882112</v>
      </c>
    </row>
    <row r="767" spans="1:2">
      <c r="A767" s="375">
        <v>43877.708333333336</v>
      </c>
      <c r="B767" s="826">
        <v>4.1328011073896453</v>
      </c>
    </row>
    <row r="768" spans="1:2">
      <c r="A768" s="375">
        <v>43877.729166666664</v>
      </c>
      <c r="B768" s="826">
        <v>4.2236436572339802</v>
      </c>
    </row>
    <row r="769" spans="1:2">
      <c r="A769" s="375">
        <v>43877.75</v>
      </c>
      <c r="B769" s="826">
        <v>4.1281374278478324</v>
      </c>
    </row>
    <row r="770" spans="1:2">
      <c r="A770" s="375">
        <v>43877.770833333336</v>
      </c>
      <c r="B770" s="826">
        <v>4.1483591530058117</v>
      </c>
    </row>
    <row r="771" spans="1:2">
      <c r="A771" s="375">
        <v>43877.791666666664</v>
      </c>
      <c r="B771" s="826">
        <v>4.1130789541639388</v>
      </c>
    </row>
    <row r="772" spans="1:2">
      <c r="A772" s="375">
        <v>43877.8125</v>
      </c>
      <c r="B772" s="826">
        <v>4.1706635504961014</v>
      </c>
    </row>
    <row r="773" spans="1:2">
      <c r="A773" s="375">
        <v>43877.833333333336</v>
      </c>
      <c r="B773" s="826">
        <v>4.0887730006749434</v>
      </c>
    </row>
    <row r="774" spans="1:2">
      <c r="A774" s="375">
        <v>43877.854166666664</v>
      </c>
      <c r="B774" s="826">
        <v>4.1217672008400159</v>
      </c>
    </row>
    <row r="775" spans="1:2">
      <c r="A775" s="375">
        <v>43877.875</v>
      </c>
      <c r="B775" s="826">
        <v>4.1734395154958799</v>
      </c>
    </row>
    <row r="776" spans="1:2">
      <c r="A776" s="375">
        <v>43877.895833333336</v>
      </c>
      <c r="B776" s="826">
        <v>4.227829720048855</v>
      </c>
    </row>
    <row r="777" spans="1:2">
      <c r="A777" s="375">
        <v>43877.916666666664</v>
      </c>
      <c r="B777" s="826">
        <v>4.1353083153565722</v>
      </c>
    </row>
    <row r="778" spans="1:2">
      <c r="A778" s="375">
        <v>43877.9375</v>
      </c>
      <c r="B778" s="826">
        <v>4.2284750815273986</v>
      </c>
    </row>
    <row r="779" spans="1:2">
      <c r="A779" s="375">
        <v>43877.958333333336</v>
      </c>
      <c r="B779" s="826">
        <v>4.2369590665524202</v>
      </c>
    </row>
    <row r="780" spans="1:2">
      <c r="A780" s="375">
        <v>43877.979166666664</v>
      </c>
      <c r="B780" s="826">
        <v>4.2618655501347451</v>
      </c>
    </row>
    <row r="781" spans="1:2">
      <c r="A781" s="375">
        <v>43878</v>
      </c>
      <c r="B781" s="826">
        <v>4.238346417175813</v>
      </c>
    </row>
    <row r="782" spans="1:2">
      <c r="A782" s="375">
        <v>43878.020833333336</v>
      </c>
      <c r="B782" s="826">
        <v>4.3279304096682205</v>
      </c>
    </row>
    <row r="783" spans="1:2">
      <c r="A783" s="375">
        <v>43878.041666666664</v>
      </c>
      <c r="B783" s="826">
        <v>4.1897123742641673</v>
      </c>
    </row>
    <row r="784" spans="1:2">
      <c r="A784" s="375">
        <v>43878.0625</v>
      </c>
      <c r="B784" s="826">
        <v>4.279065010137856</v>
      </c>
    </row>
    <row r="785" spans="1:2">
      <c r="A785" s="375">
        <v>43878.083333333336</v>
      </c>
      <c r="B785" s="826">
        <v>4.2568069180059762</v>
      </c>
    </row>
    <row r="786" spans="1:2">
      <c r="A786" s="375">
        <v>43878.104166666664</v>
      </c>
      <c r="B786" s="826">
        <v>4.2774608068478601</v>
      </c>
    </row>
    <row r="787" spans="1:2">
      <c r="A787" s="375">
        <v>43878.125</v>
      </c>
      <c r="B787" s="826">
        <v>4.2156811058003871</v>
      </c>
    </row>
    <row r="788" spans="1:2">
      <c r="A788" s="375">
        <v>43878.145833333336</v>
      </c>
      <c r="B788" s="826">
        <v>4.2027512663561435</v>
      </c>
    </row>
    <row r="789" spans="1:2">
      <c r="A789" s="375">
        <v>43878.166666666664</v>
      </c>
      <c r="B789" s="826">
        <v>4.2130680383803947</v>
      </c>
    </row>
    <row r="790" spans="1:2">
      <c r="A790" s="375">
        <v>43878.1875</v>
      </c>
      <c r="B790" s="826">
        <v>4.2470474072938993</v>
      </c>
    </row>
    <row r="791" spans="1:2">
      <c r="A791" s="375">
        <v>43878.208333333336</v>
      </c>
      <c r="B791" s="826">
        <v>4.2971291102779405</v>
      </c>
    </row>
    <row r="792" spans="1:2">
      <c r="A792" s="375">
        <v>43878.229166666664</v>
      </c>
      <c r="B792" s="826">
        <v>4.3410959084414777</v>
      </c>
    </row>
    <row r="793" spans="1:2">
      <c r="A793" s="375">
        <v>43878.25</v>
      </c>
      <c r="B793" s="826">
        <v>4.3306308031703038</v>
      </c>
    </row>
    <row r="794" spans="1:2">
      <c r="A794" s="375">
        <v>43878.270833333336</v>
      </c>
      <c r="B794" s="826">
        <v>4.298135261620498</v>
      </c>
    </row>
    <row r="795" spans="1:2">
      <c r="A795" s="375">
        <v>43878.291666666664</v>
      </c>
      <c r="B795" s="826">
        <v>4.3421559210142329</v>
      </c>
    </row>
    <row r="796" spans="1:2">
      <c r="A796" s="375">
        <v>43878.3125</v>
      </c>
      <c r="B796" s="826">
        <v>4.4131767646306095</v>
      </c>
    </row>
    <row r="797" spans="1:2">
      <c r="A797" s="375">
        <v>43878.333333333336</v>
      </c>
      <c r="B797" s="826">
        <v>4.4103910016516847</v>
      </c>
    </row>
    <row r="798" spans="1:2">
      <c r="A798" s="375">
        <v>43878.354166666664</v>
      </c>
      <c r="B798" s="826">
        <v>4.4190373654063375</v>
      </c>
    </row>
    <row r="799" spans="1:2">
      <c r="A799" s="375">
        <v>43878.375</v>
      </c>
      <c r="B799" s="826">
        <v>4.3381454245083866</v>
      </c>
    </row>
    <row r="800" spans="1:2">
      <c r="A800" s="375">
        <v>43878.395833333336</v>
      </c>
      <c r="B800" s="826">
        <v>4.3760084006935358</v>
      </c>
    </row>
    <row r="801" spans="1:2">
      <c r="A801" s="375">
        <v>43878.416666666664</v>
      </c>
      <c r="B801" s="826">
        <v>4.4367352423465087</v>
      </c>
    </row>
    <row r="802" spans="1:2">
      <c r="A802" s="375">
        <v>43878.4375</v>
      </c>
      <c r="B802" s="826">
        <v>4.4390907869156866</v>
      </c>
    </row>
    <row r="803" spans="1:2">
      <c r="A803" s="375">
        <v>43878.458333333336</v>
      </c>
      <c r="B803" s="826">
        <v>4.4323149803094566</v>
      </c>
    </row>
    <row r="804" spans="1:2">
      <c r="A804" s="375">
        <v>43878.479166666664</v>
      </c>
      <c r="B804" s="826">
        <v>4.4032386367002294</v>
      </c>
    </row>
    <row r="805" spans="1:2">
      <c r="A805" s="375">
        <v>43878.5</v>
      </c>
      <c r="B805" s="826">
        <v>4.4915221918684738</v>
      </c>
    </row>
    <row r="806" spans="1:2">
      <c r="A806" s="375">
        <v>43878.520833333336</v>
      </c>
      <c r="B806" s="826">
        <v>4.5005154157471328</v>
      </c>
    </row>
    <row r="807" spans="1:2">
      <c r="A807" s="375">
        <v>43878.541666666664</v>
      </c>
      <c r="B807" s="826">
        <v>4.5100321855085594</v>
      </c>
    </row>
    <row r="808" spans="1:2">
      <c r="A808" s="375">
        <v>43878.5625</v>
      </c>
      <c r="B808" s="826">
        <v>4.3839144211572902</v>
      </c>
    </row>
    <row r="809" spans="1:2">
      <c r="A809" s="375">
        <v>43878.583333333336</v>
      </c>
      <c r="B809" s="826">
        <v>4.4193469275099533</v>
      </c>
    </row>
    <row r="810" spans="1:2">
      <c r="A810" s="375">
        <v>43878.604166666664</v>
      </c>
      <c r="B810" s="826">
        <v>4.3200448783528476</v>
      </c>
    </row>
    <row r="811" spans="1:2">
      <c r="A811" s="375">
        <v>43878.625</v>
      </c>
      <c r="B811" s="826">
        <v>4.4087904397812157</v>
      </c>
    </row>
    <row r="812" spans="1:2">
      <c r="A812" s="375">
        <v>43878.645833333336</v>
      </c>
      <c r="B812" s="826">
        <v>4.3458377024055359</v>
      </c>
    </row>
    <row r="813" spans="1:2">
      <c r="A813" s="375">
        <v>43878.666666666664</v>
      </c>
      <c r="B813" s="826">
        <v>4.4217411210863951</v>
      </c>
    </row>
    <row r="814" spans="1:2">
      <c r="A814" s="375">
        <v>43878.6875</v>
      </c>
      <c r="B814" s="826">
        <v>4.655667042825371</v>
      </c>
    </row>
    <row r="815" spans="1:2">
      <c r="A815" s="375">
        <v>43878.708333333336</v>
      </c>
      <c r="B815" s="826">
        <v>4.6782964335547552</v>
      </c>
    </row>
    <row r="816" spans="1:2">
      <c r="A816" s="375">
        <v>43878.729166666664</v>
      </c>
      <c r="B816" s="826">
        <v>4.6148405070934029</v>
      </c>
    </row>
    <row r="817" spans="1:2">
      <c r="A817" s="375">
        <v>43878.75</v>
      </c>
      <c r="B817" s="826">
        <v>4.6338526710040036</v>
      </c>
    </row>
    <row r="818" spans="1:2">
      <c r="A818" s="375">
        <v>43878.770833333336</v>
      </c>
      <c r="B818" s="826">
        <v>4.5825175806466074</v>
      </c>
    </row>
    <row r="819" spans="1:2">
      <c r="A819" s="375">
        <v>43878.791666666664</v>
      </c>
      <c r="B819" s="826">
        <v>4.6416750105304851</v>
      </c>
    </row>
    <row r="820" spans="1:2">
      <c r="A820" s="375">
        <v>43878.8125</v>
      </c>
      <c r="B820" s="826">
        <v>4.6006127225959466</v>
      </c>
    </row>
    <row r="821" spans="1:2">
      <c r="A821" s="375">
        <v>43878.833333333336</v>
      </c>
      <c r="B821" s="826">
        <v>4.5649198106386599</v>
      </c>
    </row>
    <row r="822" spans="1:2">
      <c r="A822" s="375">
        <v>43878.854166666664</v>
      </c>
      <c r="B822" s="826">
        <v>4.5767589596410589</v>
      </c>
    </row>
    <row r="823" spans="1:2">
      <c r="A823" s="375">
        <v>43878.875</v>
      </c>
      <c r="B823" s="826">
        <v>4.5436701830993922</v>
      </c>
    </row>
    <row r="824" spans="1:2">
      <c r="A824" s="375">
        <v>43878.895833333336</v>
      </c>
      <c r="B824" s="826">
        <v>4.4622557176173565</v>
      </c>
    </row>
    <row r="825" spans="1:2">
      <c r="A825" s="375">
        <v>43878.916666666664</v>
      </c>
      <c r="B825" s="826">
        <v>4.4614868727512658</v>
      </c>
    </row>
    <row r="826" spans="1:2">
      <c r="A826" s="375">
        <v>43878.9375</v>
      </c>
      <c r="B826" s="826">
        <v>4.2717144269392726</v>
      </c>
    </row>
    <row r="827" spans="1:2">
      <c r="A827" s="375">
        <v>43878.958333333336</v>
      </c>
      <c r="B827" s="826">
        <v>4.3317931047640741</v>
      </c>
    </row>
    <row r="828" spans="1:2">
      <c r="A828" s="375">
        <v>43878.979166666664</v>
      </c>
      <c r="B828" s="826">
        <v>4.6541603409892156</v>
      </c>
    </row>
    <row r="829" spans="1:2">
      <c r="A829" s="375">
        <v>43879</v>
      </c>
      <c r="B829" s="826">
        <v>4.8076188521356222</v>
      </c>
    </row>
    <row r="830" spans="1:2">
      <c r="A830" s="375">
        <v>43879.020833333336</v>
      </c>
      <c r="B830" s="826">
        <v>4.6834401989666121</v>
      </c>
    </row>
    <row r="831" spans="1:2">
      <c r="A831" s="375">
        <v>43879.041666666664</v>
      </c>
      <c r="B831" s="826">
        <v>4.8033759235404432</v>
      </c>
    </row>
    <row r="832" spans="1:2">
      <c r="A832" s="375">
        <v>43879.0625</v>
      </c>
      <c r="B832" s="826">
        <v>4.7165187906680837</v>
      </c>
    </row>
    <row r="833" spans="1:2">
      <c r="A833" s="375">
        <v>43879.083333333336</v>
      </c>
      <c r="B833" s="826">
        <v>4.7868464831262827</v>
      </c>
    </row>
    <row r="834" spans="1:2">
      <c r="A834" s="375">
        <v>43879.104166666664</v>
      </c>
      <c r="B834" s="826">
        <v>4.788139559432036</v>
      </c>
    </row>
    <row r="835" spans="1:2">
      <c r="A835" s="375">
        <v>43879.125</v>
      </c>
      <c r="B835" s="826">
        <v>4.8038475189047558</v>
      </c>
    </row>
    <row r="836" spans="1:2">
      <c r="A836" s="375">
        <v>43879.145833333336</v>
      </c>
      <c r="B836" s="826">
        <v>4.7589182325949269</v>
      </c>
    </row>
    <row r="837" spans="1:2">
      <c r="A837" s="375">
        <v>43879.166666666664</v>
      </c>
      <c r="B837" s="826">
        <v>4.8052347212926385</v>
      </c>
    </row>
    <row r="838" spans="1:2">
      <c r="A838" s="375">
        <v>43879.1875</v>
      </c>
      <c r="B838" s="826">
        <v>4.7682527889911501</v>
      </c>
    </row>
    <row r="839" spans="1:2">
      <c r="A839" s="375">
        <v>43879.208333333336</v>
      </c>
      <c r="B839" s="826">
        <v>4.8279023321035011</v>
      </c>
    </row>
    <row r="840" spans="1:2">
      <c r="A840" s="375">
        <v>43879.229166666664</v>
      </c>
      <c r="B840" s="826">
        <v>4.8313988831618593</v>
      </c>
    </row>
    <row r="841" spans="1:2">
      <c r="A841" s="375">
        <v>43879.25</v>
      </c>
      <c r="B841" s="826">
        <v>4.8798674528176589</v>
      </c>
    </row>
    <row r="842" spans="1:2">
      <c r="A842" s="375">
        <v>43879.270833333336</v>
      </c>
      <c r="B842" s="826">
        <v>4.8435804360649648</v>
      </c>
    </row>
    <row r="843" spans="1:2">
      <c r="A843" s="375">
        <v>43879.291666666664</v>
      </c>
      <c r="B843" s="826">
        <v>4.8388346406217249</v>
      </c>
    </row>
    <row r="844" spans="1:2">
      <c r="A844" s="375">
        <v>43879.3125</v>
      </c>
      <c r="B844" s="826">
        <v>4.8456569143260522</v>
      </c>
    </row>
    <row r="845" spans="1:2">
      <c r="A845" s="375">
        <v>43879.333333333336</v>
      </c>
      <c r="B845" s="826">
        <v>4.8588138352044759</v>
      </c>
    </row>
    <row r="846" spans="1:2">
      <c r="A846" s="375">
        <v>43879.354166666664</v>
      </c>
      <c r="B846" s="826">
        <v>4.8285027671501872</v>
      </c>
    </row>
    <row r="847" spans="1:2">
      <c r="A847" s="375">
        <v>43879.375</v>
      </c>
      <c r="B847" s="826">
        <v>4.8198196406786638</v>
      </c>
    </row>
    <row r="848" spans="1:2">
      <c r="A848" s="375">
        <v>43879.395833333336</v>
      </c>
      <c r="B848" s="826">
        <v>4.8420610473387775</v>
      </c>
    </row>
    <row r="849" spans="1:2">
      <c r="A849" s="375">
        <v>43879.416666666664</v>
      </c>
      <c r="B849" s="826">
        <v>4.8772131092846394</v>
      </c>
    </row>
    <row r="850" spans="1:2">
      <c r="A850" s="375">
        <v>43879.4375</v>
      </c>
      <c r="B850" s="826">
        <v>4.8307605146740871</v>
      </c>
    </row>
    <row r="851" spans="1:2">
      <c r="A851" s="375">
        <v>43879.458333333336</v>
      </c>
      <c r="B851" s="826">
        <v>4.8388161808769734</v>
      </c>
    </row>
    <row r="852" spans="1:2">
      <c r="A852" s="375">
        <v>43879.479166666664</v>
      </c>
      <c r="B852" s="826">
        <v>4.8400384196494191</v>
      </c>
    </row>
    <row r="853" spans="1:2">
      <c r="A853" s="375">
        <v>43879.5</v>
      </c>
      <c r="B853" s="826">
        <v>4.8802484996720317</v>
      </c>
    </row>
    <row r="854" spans="1:2">
      <c r="A854" s="375">
        <v>43879.520833333336</v>
      </c>
      <c r="B854" s="826">
        <v>4.9209420735844311</v>
      </c>
    </row>
    <row r="855" spans="1:2">
      <c r="A855" s="375">
        <v>43879.541666666664</v>
      </c>
      <c r="B855" s="826">
        <v>4.936428208835423</v>
      </c>
    </row>
    <row r="856" spans="1:2">
      <c r="A856" s="375">
        <v>43879.5625</v>
      </c>
      <c r="B856" s="826">
        <v>4.9087162103710904</v>
      </c>
    </row>
    <row r="857" spans="1:2">
      <c r="A857" s="375">
        <v>43879.583333333336</v>
      </c>
      <c r="B857" s="826">
        <v>4.9108321286427481</v>
      </c>
    </row>
    <row r="858" spans="1:2">
      <c r="A858" s="375">
        <v>43879.604166666664</v>
      </c>
      <c r="B858" s="826">
        <v>4.9903735637457833</v>
      </c>
    </row>
    <row r="859" spans="1:2">
      <c r="A859" s="375">
        <v>43879.625</v>
      </c>
      <c r="B859" s="826">
        <v>4.90799016577916</v>
      </c>
    </row>
    <row r="860" spans="1:2">
      <c r="A860" s="375">
        <v>43879.645833333336</v>
      </c>
      <c r="B860" s="826">
        <v>4.9488902008678348</v>
      </c>
    </row>
    <row r="861" spans="1:2">
      <c r="A861" s="375">
        <v>43879.666666666664</v>
      </c>
      <c r="B861" s="826">
        <v>4.9254191049581602</v>
      </c>
    </row>
    <row r="862" spans="1:2">
      <c r="A862" s="375">
        <v>43879.6875</v>
      </c>
      <c r="B862" s="826">
        <v>4.95651845768508</v>
      </c>
    </row>
    <row r="863" spans="1:2">
      <c r="A863" s="375">
        <v>43879.708333333336</v>
      </c>
      <c r="B863" s="826">
        <v>4.9582167980261147</v>
      </c>
    </row>
    <row r="864" spans="1:2">
      <c r="A864" s="375">
        <v>43879.729166666664</v>
      </c>
      <c r="B864" s="826">
        <v>5.0110086610851186</v>
      </c>
    </row>
    <row r="865" spans="1:2">
      <c r="A865" s="375">
        <v>43879.75</v>
      </c>
      <c r="B865" s="826">
        <v>4.088745835858087</v>
      </c>
    </row>
    <row r="866" spans="1:2">
      <c r="A866" s="375">
        <v>43879.770833333336</v>
      </c>
      <c r="B866" s="826">
        <v>2.9381941776308746</v>
      </c>
    </row>
    <row r="867" spans="1:2">
      <c r="A867" s="375">
        <v>43879.791666666664</v>
      </c>
      <c r="B867" s="826">
        <v>2.9148131801953747</v>
      </c>
    </row>
    <row r="868" spans="1:2">
      <c r="A868" s="375">
        <v>43879.8125</v>
      </c>
      <c r="B868" s="826">
        <v>2.917969519065486</v>
      </c>
    </row>
    <row r="869" spans="1:2">
      <c r="A869" s="375">
        <v>43879.833333333336</v>
      </c>
      <c r="B869" s="826">
        <v>2.9224497764888735</v>
      </c>
    </row>
    <row r="870" spans="1:2">
      <c r="A870" s="375">
        <v>43879.854166666664</v>
      </c>
      <c r="B870" s="826">
        <v>2.9416863022682569</v>
      </c>
    </row>
    <row r="871" spans="1:2">
      <c r="A871" s="375">
        <v>43879.875</v>
      </c>
      <c r="B871" s="826">
        <v>2.9155573145382934</v>
      </c>
    </row>
    <row r="872" spans="1:2">
      <c r="A872" s="375">
        <v>43879.895833333336</v>
      </c>
      <c r="B872" s="826">
        <v>2.925914118790792</v>
      </c>
    </row>
    <row r="873" spans="1:2">
      <c r="A873" s="375">
        <v>43879.916666666664</v>
      </c>
      <c r="B873" s="826">
        <v>2.8646070176942482</v>
      </c>
    </row>
    <row r="874" spans="1:2">
      <c r="A874" s="375">
        <v>43879.9375</v>
      </c>
      <c r="B874" s="826">
        <v>2.9483841630733676</v>
      </c>
    </row>
    <row r="875" spans="1:2">
      <c r="A875" s="375">
        <v>43879.958333333336</v>
      </c>
      <c r="B875" s="826">
        <v>2.9832129664201705</v>
      </c>
    </row>
    <row r="876" spans="1:2">
      <c r="A876" s="375">
        <v>43879.979166666664</v>
      </c>
      <c r="B876" s="826">
        <v>2.9924456957831151</v>
      </c>
    </row>
    <row r="877" spans="1:2">
      <c r="A877" s="375">
        <v>43880</v>
      </c>
      <c r="B877" s="826">
        <v>2.9877476784297161</v>
      </c>
    </row>
    <row r="878" spans="1:2">
      <c r="A878" s="375">
        <v>43880.020833333336</v>
      </c>
      <c r="B878" s="826">
        <v>3.008195881214407</v>
      </c>
    </row>
    <row r="879" spans="1:2">
      <c r="A879" s="375">
        <v>43880.041666666664</v>
      </c>
      <c r="B879" s="826">
        <v>3.0069231557556324</v>
      </c>
    </row>
    <row r="880" spans="1:2">
      <c r="A880" s="375">
        <v>43880.0625</v>
      </c>
      <c r="B880" s="826">
        <v>3.0381068400521247</v>
      </c>
    </row>
    <row r="881" spans="1:2">
      <c r="A881" s="375">
        <v>43880.083333333336</v>
      </c>
      <c r="B881" s="826">
        <v>3.0533913065575891</v>
      </c>
    </row>
    <row r="882" spans="1:2">
      <c r="A882" s="375">
        <v>43880.104166666664</v>
      </c>
      <c r="B882" s="826">
        <v>3.0872413541914687</v>
      </c>
    </row>
    <row r="883" spans="1:2">
      <c r="A883" s="375">
        <v>43880.125</v>
      </c>
      <c r="B883" s="826">
        <v>3.0325248734508126</v>
      </c>
    </row>
    <row r="884" spans="1:2">
      <c r="A884" s="375">
        <v>43880.145833333336</v>
      </c>
      <c r="B884" s="826">
        <v>3.0975105071750781</v>
      </c>
    </row>
    <row r="885" spans="1:2">
      <c r="A885" s="375">
        <v>43880.166666666664</v>
      </c>
      <c r="B885" s="826">
        <v>3.0657501699816851</v>
      </c>
    </row>
    <row r="886" spans="1:2">
      <c r="A886" s="375">
        <v>43880.1875</v>
      </c>
      <c r="B886" s="826">
        <v>2.9791970507552228</v>
      </c>
    </row>
    <row r="887" spans="1:2">
      <c r="A887" s="375">
        <v>43880.208333333336</v>
      </c>
      <c r="B887" s="826">
        <v>3.0805804982988372</v>
      </c>
    </row>
    <row r="888" spans="1:2">
      <c r="A888" s="375">
        <v>43880.229166666664</v>
      </c>
      <c r="B888" s="826">
        <v>3.0775288174756699</v>
      </c>
    </row>
    <row r="889" spans="1:2">
      <c r="A889" s="375">
        <v>43880.25</v>
      </c>
      <c r="B889" s="826">
        <v>3.0862112379529409</v>
      </c>
    </row>
    <row r="890" spans="1:2">
      <c r="A890" s="375">
        <v>43880.270833333336</v>
      </c>
      <c r="B890" s="826">
        <v>3.1124412679216928</v>
      </c>
    </row>
    <row r="891" spans="1:2">
      <c r="A891" s="375">
        <v>43880.291666666664</v>
      </c>
      <c r="B891" s="826">
        <v>3.0857751740970545</v>
      </c>
    </row>
    <row r="892" spans="1:2">
      <c r="A892" s="375">
        <v>43880.3125</v>
      </c>
      <c r="B892" s="826">
        <v>3.0993929143167205</v>
      </c>
    </row>
    <row r="893" spans="1:2">
      <c r="A893" s="375">
        <v>43880.333333333336</v>
      </c>
      <c r="B893" s="826">
        <v>3.0575449397373529</v>
      </c>
    </row>
    <row r="894" spans="1:2">
      <c r="A894" s="375">
        <v>43880.354166666664</v>
      </c>
      <c r="B894" s="826">
        <v>3.1204053583141</v>
      </c>
    </row>
    <row r="895" spans="1:2">
      <c r="A895" s="375">
        <v>43880.375</v>
      </c>
      <c r="B895" s="826">
        <v>3.1800756181279817</v>
      </c>
    </row>
    <row r="896" spans="1:2">
      <c r="A896" s="375">
        <v>43880.395833333336</v>
      </c>
      <c r="B896" s="826">
        <v>3.0949198950806425</v>
      </c>
    </row>
    <row r="897" spans="1:2">
      <c r="A897" s="375">
        <v>43880.416666666664</v>
      </c>
      <c r="B897" s="826">
        <v>3.1180206667631865</v>
      </c>
    </row>
    <row r="898" spans="1:2">
      <c r="A898" s="375">
        <v>43880.4375</v>
      </c>
      <c r="B898" s="826">
        <v>3.1194337808734014</v>
      </c>
    </row>
    <row r="899" spans="1:2">
      <c r="A899" s="375">
        <v>43880.458333333336</v>
      </c>
      <c r="B899" s="826">
        <v>3.2143069992566273</v>
      </c>
    </row>
    <row r="900" spans="1:2">
      <c r="A900" s="375">
        <v>43880.479166666664</v>
      </c>
      <c r="B900" s="826">
        <v>3.090167771662689</v>
      </c>
    </row>
    <row r="901" spans="1:2">
      <c r="A901" s="375">
        <v>43880.5</v>
      </c>
      <c r="B901" s="826">
        <v>3.1696395102577903</v>
      </c>
    </row>
    <row r="902" spans="1:2">
      <c r="A902" s="375">
        <v>43880.520833333336</v>
      </c>
      <c r="B902" s="826">
        <v>3.2070800892801747</v>
      </c>
    </row>
    <row r="903" spans="1:2">
      <c r="A903" s="375">
        <v>43880.541666666664</v>
      </c>
      <c r="B903" s="826">
        <v>3.2474804209648735</v>
      </c>
    </row>
    <row r="904" spans="1:2">
      <c r="A904" s="375">
        <v>43880.5625</v>
      </c>
      <c r="B904" s="826">
        <v>3.023242746014148</v>
      </c>
    </row>
    <row r="905" spans="1:2">
      <c r="A905" s="375">
        <v>43880.583333333336</v>
      </c>
      <c r="B905" s="826">
        <v>3.0725110115276442</v>
      </c>
    </row>
    <row r="906" spans="1:2">
      <c r="A906" s="375">
        <v>43880.604166666664</v>
      </c>
      <c r="B906" s="826">
        <v>3.057055655090759</v>
      </c>
    </row>
    <row r="907" spans="1:2">
      <c r="A907" s="375">
        <v>43880.625</v>
      </c>
      <c r="B907" s="826">
        <v>3.125075849963145</v>
      </c>
    </row>
    <row r="908" spans="1:2">
      <c r="A908" s="375">
        <v>43880.645833333336</v>
      </c>
      <c r="B908" s="826">
        <v>3.0998116087996297</v>
      </c>
    </row>
    <row r="909" spans="1:2">
      <c r="A909" s="375">
        <v>43880.666666666664</v>
      </c>
      <c r="B909" s="826">
        <v>3.0782197405480676</v>
      </c>
    </row>
    <row r="910" spans="1:2">
      <c r="A910" s="375">
        <v>43880.6875</v>
      </c>
      <c r="B910" s="826">
        <v>3.1393873652236328</v>
      </c>
    </row>
    <row r="911" spans="1:2">
      <c r="A911" s="375">
        <v>43880.708333333336</v>
      </c>
      <c r="B911" s="826">
        <v>3.1664908502457871</v>
      </c>
    </row>
    <row r="912" spans="1:2">
      <c r="A912" s="375">
        <v>43880.729166666664</v>
      </c>
      <c r="B912" s="826">
        <v>3.1681817656693361</v>
      </c>
    </row>
    <row r="913" spans="1:2">
      <c r="A913" s="375">
        <v>43880.75</v>
      </c>
      <c r="B913" s="826">
        <v>3.2537042177282274</v>
      </c>
    </row>
    <row r="914" spans="1:2">
      <c r="A914" s="375">
        <v>43880.770833333336</v>
      </c>
      <c r="B914" s="826">
        <v>3.1794672078039081</v>
      </c>
    </row>
    <row r="915" spans="1:2">
      <c r="A915" s="375">
        <v>43880.791666666664</v>
      </c>
      <c r="B915" s="826">
        <v>3.1755880546342166</v>
      </c>
    </row>
    <row r="916" spans="1:2">
      <c r="A916" s="375">
        <v>43880.8125</v>
      </c>
      <c r="B916" s="826">
        <v>3.1845401384764247</v>
      </c>
    </row>
    <row r="917" spans="1:2">
      <c r="A917" s="375">
        <v>43880.833333333336</v>
      </c>
      <c r="B917" s="826">
        <v>3.2508452912896044</v>
      </c>
    </row>
    <row r="918" spans="1:2">
      <c r="A918" s="375">
        <v>43880.854166666664</v>
      </c>
      <c r="B918" s="826">
        <v>3.15935123918785</v>
      </c>
    </row>
    <row r="919" spans="1:2">
      <c r="A919" s="375">
        <v>43880.875</v>
      </c>
      <c r="B919" s="826">
        <v>3.1416186034782894</v>
      </c>
    </row>
    <row r="920" spans="1:2">
      <c r="A920" s="375">
        <v>43880.895833333336</v>
      </c>
      <c r="B920" s="826">
        <v>3.0740205691609948</v>
      </c>
    </row>
    <row r="921" spans="1:2">
      <c r="A921" s="375">
        <v>43880.916666666664</v>
      </c>
      <c r="B921" s="826">
        <v>3.0363760192671583</v>
      </c>
    </row>
    <row r="922" spans="1:2">
      <c r="A922" s="375">
        <v>43880.9375</v>
      </c>
      <c r="B922" s="826">
        <v>3.012773571173764</v>
      </c>
    </row>
    <row r="923" spans="1:2">
      <c r="A923" s="375">
        <v>43880.958333333336</v>
      </c>
      <c r="B923" s="826">
        <v>3.0880670203413398</v>
      </c>
    </row>
    <row r="924" spans="1:2">
      <c r="A924" s="375">
        <v>43880.979166666664</v>
      </c>
      <c r="B924" s="826">
        <v>3.0572446157327957</v>
      </c>
    </row>
    <row r="925" spans="1:2">
      <c r="A925" s="375">
        <v>43881</v>
      </c>
      <c r="B925" s="826">
        <v>3.194014102065315</v>
      </c>
    </row>
    <row r="926" spans="1:2">
      <c r="A926" s="375">
        <v>43881.020833333336</v>
      </c>
      <c r="B926" s="826">
        <v>3.3018149083169797</v>
      </c>
    </row>
    <row r="927" spans="1:2">
      <c r="A927" s="375">
        <v>43881.041666666664</v>
      </c>
      <c r="B927" s="826">
        <v>3.3180828478911684</v>
      </c>
    </row>
    <row r="928" spans="1:2">
      <c r="A928" s="375">
        <v>43881.0625</v>
      </c>
      <c r="B928" s="826">
        <v>3.3236769763235419</v>
      </c>
    </row>
    <row r="929" spans="1:2">
      <c r="A929" s="375">
        <v>43881.083333333336</v>
      </c>
      <c r="B929" s="826">
        <v>3.3384065298467047</v>
      </c>
    </row>
    <row r="930" spans="1:2">
      <c r="A930" s="375">
        <v>43881.104166666664</v>
      </c>
      <c r="B930" s="826">
        <v>3.2603368871948786</v>
      </c>
    </row>
    <row r="931" spans="1:2">
      <c r="A931" s="375">
        <v>43881.125</v>
      </c>
      <c r="B931" s="826">
        <v>3.4207934063031442</v>
      </c>
    </row>
    <row r="932" spans="1:2">
      <c r="A932" s="375">
        <v>43881.145833333336</v>
      </c>
      <c r="B932" s="826">
        <v>3.394484470029258</v>
      </c>
    </row>
    <row r="933" spans="1:2">
      <c r="A933" s="375">
        <v>43881.166666666664</v>
      </c>
      <c r="B933" s="826">
        <v>3.3006299207918346</v>
      </c>
    </row>
    <row r="934" spans="1:2">
      <c r="A934" s="375">
        <v>43881.1875</v>
      </c>
      <c r="B934" s="826">
        <v>3.3742606374952526</v>
      </c>
    </row>
    <row r="935" spans="1:2">
      <c r="A935" s="375">
        <v>43881.208333333336</v>
      </c>
      <c r="B935" s="826">
        <v>3.3994916192152433</v>
      </c>
    </row>
    <row r="936" spans="1:2">
      <c r="A936" s="375">
        <v>43881.229166666664</v>
      </c>
      <c r="B936" s="826">
        <v>3.4339653831492694</v>
      </c>
    </row>
    <row r="937" spans="1:2">
      <c r="A937" s="375">
        <v>43881.25</v>
      </c>
      <c r="B937" s="826">
        <v>3.2508862752777836</v>
      </c>
    </row>
    <row r="938" spans="1:2">
      <c r="A938" s="375">
        <v>43881.270833333336</v>
      </c>
      <c r="B938" s="826">
        <v>3.3413136374308832</v>
      </c>
    </row>
    <row r="939" spans="1:2">
      <c r="A939" s="375">
        <v>43881.291666666664</v>
      </c>
      <c r="B939" s="826">
        <v>3.4674726787230208</v>
      </c>
    </row>
    <row r="940" spans="1:2">
      <c r="A940" s="375">
        <v>43881.3125</v>
      </c>
      <c r="B940" s="826">
        <v>3.5692718574880726</v>
      </c>
    </row>
    <row r="941" spans="1:2">
      <c r="A941" s="375">
        <v>43881.333333333336</v>
      </c>
      <c r="B941" s="826">
        <v>3.5152671314362021</v>
      </c>
    </row>
    <row r="942" spans="1:2">
      <c r="A942" s="375">
        <v>43881.354166666664</v>
      </c>
      <c r="B942" s="826">
        <v>3.524242844691293</v>
      </c>
    </row>
    <row r="943" spans="1:2">
      <c r="A943" s="375">
        <v>43881.375</v>
      </c>
      <c r="B943" s="826">
        <v>3.2341907239105137</v>
      </c>
    </row>
    <row r="944" spans="1:2">
      <c r="A944" s="375">
        <v>43881.395833333336</v>
      </c>
      <c r="B944" s="826">
        <v>3.3522512488998473</v>
      </c>
    </row>
    <row r="945" spans="1:2">
      <c r="A945" s="375">
        <v>43881.416666666664</v>
      </c>
      <c r="B945" s="826">
        <v>3.2420935600789056</v>
      </c>
    </row>
    <row r="946" spans="1:2">
      <c r="A946" s="375">
        <v>43881.4375</v>
      </c>
      <c r="B946" s="826">
        <v>3.2594264934563801</v>
      </c>
    </row>
    <row r="947" spans="1:2">
      <c r="A947" s="375">
        <v>43881.458333333336</v>
      </c>
      <c r="B947" s="826">
        <v>3.0013192603364587</v>
      </c>
    </row>
    <row r="948" spans="1:2">
      <c r="A948" s="375">
        <v>43881.479166666664</v>
      </c>
      <c r="B948" s="826">
        <v>2.9600027203559875</v>
      </c>
    </row>
    <row r="949" spans="1:2">
      <c r="A949" s="375">
        <v>43881.5</v>
      </c>
      <c r="B949" s="826">
        <v>3.5058854433914854</v>
      </c>
    </row>
    <row r="950" spans="1:2">
      <c r="A950" s="375">
        <v>43881.520833333336</v>
      </c>
      <c r="B950" s="826">
        <v>3.6254771392171583</v>
      </c>
    </row>
    <row r="951" spans="1:2">
      <c r="A951" s="375">
        <v>43881.541666666664</v>
      </c>
      <c r="B951" s="826">
        <v>3.626834801553438</v>
      </c>
    </row>
    <row r="952" spans="1:2">
      <c r="A952" s="375">
        <v>43881.5625</v>
      </c>
      <c r="B952" s="826">
        <v>3.692716259561065</v>
      </c>
    </row>
    <row r="953" spans="1:2">
      <c r="A953" s="375">
        <v>43881.583333333336</v>
      </c>
      <c r="B953" s="826">
        <v>3.6622023431377277</v>
      </c>
    </row>
    <row r="954" spans="1:2">
      <c r="A954" s="375">
        <v>43881.604166666664</v>
      </c>
      <c r="B954" s="826">
        <v>3.7186413734323449</v>
      </c>
    </row>
    <row r="955" spans="1:2">
      <c r="A955" s="375">
        <v>43881.625</v>
      </c>
      <c r="B955" s="826">
        <v>3.7301970617328255</v>
      </c>
    </row>
    <row r="956" spans="1:2">
      <c r="A956" s="375">
        <v>43881.645833333336</v>
      </c>
      <c r="B956" s="826">
        <v>3.7864820090536444</v>
      </c>
    </row>
    <row r="957" spans="1:2">
      <c r="A957" s="375">
        <v>43881.666666666664</v>
      </c>
      <c r="B957" s="826">
        <v>3.7545695871425173</v>
      </c>
    </row>
    <row r="958" spans="1:2">
      <c r="A958" s="375">
        <v>43881.6875</v>
      </c>
      <c r="B958" s="826">
        <v>3.7792065565784774</v>
      </c>
    </row>
    <row r="959" spans="1:2">
      <c r="A959" s="375">
        <v>43881.708333333336</v>
      </c>
      <c r="B959" s="826">
        <v>3.5460376427508891</v>
      </c>
    </row>
    <row r="960" spans="1:2">
      <c r="A960" s="375">
        <v>43881.729166666664</v>
      </c>
      <c r="B960" s="826">
        <v>3.5295243095089166</v>
      </c>
    </row>
    <row r="961" spans="1:2">
      <c r="A961" s="375">
        <v>43881.75</v>
      </c>
      <c r="B961" s="826">
        <v>3.6450389324066541</v>
      </c>
    </row>
    <row r="962" spans="1:2">
      <c r="A962" s="375">
        <v>43881.770833333336</v>
      </c>
      <c r="B962" s="826">
        <v>3.7913914585693016</v>
      </c>
    </row>
    <row r="963" spans="1:2">
      <c r="A963" s="375">
        <v>43881.791666666664</v>
      </c>
      <c r="B963" s="826">
        <v>3.8110789428982468</v>
      </c>
    </row>
    <row r="964" spans="1:2">
      <c r="A964" s="375">
        <v>43881.8125</v>
      </c>
      <c r="B964" s="826">
        <v>3.8562053172435196</v>
      </c>
    </row>
    <row r="965" spans="1:2">
      <c r="A965" s="375">
        <v>43881.833333333336</v>
      </c>
      <c r="B965" s="826">
        <v>3.8713386839048729</v>
      </c>
    </row>
    <row r="966" spans="1:2">
      <c r="A966" s="375">
        <v>43881.854166666664</v>
      </c>
      <c r="B966" s="826">
        <v>3.8185241505400174</v>
      </c>
    </row>
    <row r="967" spans="1:2">
      <c r="A967" s="375">
        <v>43881.875</v>
      </c>
      <c r="B967" s="826">
        <v>3.8703816083984242</v>
      </c>
    </row>
    <row r="968" spans="1:2">
      <c r="A968" s="375">
        <v>43881.895833333336</v>
      </c>
      <c r="B968" s="826">
        <v>3.8894961271435022</v>
      </c>
    </row>
    <row r="969" spans="1:2">
      <c r="A969" s="375">
        <v>43881.916666666664</v>
      </c>
      <c r="B969" s="826">
        <v>3.8999592102546661</v>
      </c>
    </row>
    <row r="970" spans="1:2">
      <c r="A970" s="375">
        <v>43881.9375</v>
      </c>
      <c r="B970" s="826">
        <v>3.9025157893386981</v>
      </c>
    </row>
    <row r="971" spans="1:2">
      <c r="A971" s="375">
        <v>43881.958333333336</v>
      </c>
      <c r="B971" s="826">
        <v>3.9072692762129009</v>
      </c>
    </row>
    <row r="972" spans="1:2">
      <c r="A972" s="375">
        <v>43881.979166666664</v>
      </c>
      <c r="B972" s="826">
        <v>3.9203761866212719</v>
      </c>
    </row>
    <row r="973" spans="1:2">
      <c r="A973" s="375">
        <v>43882</v>
      </c>
      <c r="B973" s="826">
        <v>3.8632243589705064</v>
      </c>
    </row>
    <row r="974" spans="1:2">
      <c r="A974" s="375">
        <v>43882.020833333336</v>
      </c>
      <c r="B974" s="826">
        <v>3.8342910453470216</v>
      </c>
    </row>
    <row r="975" spans="1:2">
      <c r="A975" s="375">
        <v>43882.041666666664</v>
      </c>
      <c r="B975" s="826">
        <v>3.8313055315779314</v>
      </c>
    </row>
    <row r="976" spans="1:2">
      <c r="A976" s="375">
        <v>43882.0625</v>
      </c>
      <c r="B976" s="826">
        <v>3.8597032269462943</v>
      </c>
    </row>
    <row r="977" spans="1:2">
      <c r="A977" s="375">
        <v>43882.083333333336</v>
      </c>
      <c r="B977" s="826">
        <v>3.8850898802176945</v>
      </c>
    </row>
    <row r="978" spans="1:2">
      <c r="A978" s="375">
        <v>43882.104166666664</v>
      </c>
      <c r="B978" s="826">
        <v>3.8276740673205092</v>
      </c>
    </row>
    <row r="979" spans="1:2">
      <c r="A979" s="375">
        <v>43882.125</v>
      </c>
      <c r="B979" s="826">
        <v>3.8742316917826733</v>
      </c>
    </row>
    <row r="980" spans="1:2">
      <c r="A980" s="375">
        <v>43882.145833333336</v>
      </c>
      <c r="B980" s="826">
        <v>3.8611791227530272</v>
      </c>
    </row>
    <row r="981" spans="1:2">
      <c r="A981" s="375">
        <v>43882.166666666664</v>
      </c>
      <c r="B981" s="826">
        <v>3.9959743527902498</v>
      </c>
    </row>
    <row r="982" spans="1:2">
      <c r="A982" s="375">
        <v>43882.1875</v>
      </c>
      <c r="B982" s="826">
        <v>3.9195303775680563</v>
      </c>
    </row>
    <row r="983" spans="1:2">
      <c r="A983" s="375">
        <v>43882.208333333336</v>
      </c>
      <c r="B983" s="826">
        <v>3.9399655111547975</v>
      </c>
    </row>
    <row r="984" spans="1:2">
      <c r="A984" s="375">
        <v>43882.229166666664</v>
      </c>
      <c r="B984" s="826">
        <v>3.9457588893775313</v>
      </c>
    </row>
    <row r="985" spans="1:2">
      <c r="A985" s="375">
        <v>43882.25</v>
      </c>
      <c r="B985" s="826">
        <v>3.9941821926169925</v>
      </c>
    </row>
    <row r="986" spans="1:2">
      <c r="A986" s="375">
        <v>43882.270833333336</v>
      </c>
      <c r="B986" s="826">
        <v>3.8920374443340631</v>
      </c>
    </row>
    <row r="987" spans="1:2">
      <c r="A987" s="375">
        <v>43882.291666666664</v>
      </c>
      <c r="B987" s="826">
        <v>3.8995468520766332</v>
      </c>
    </row>
    <row r="988" spans="1:2">
      <c r="A988" s="375">
        <v>43882.3125</v>
      </c>
      <c r="B988" s="826">
        <v>3.9681605673395097</v>
      </c>
    </row>
    <row r="989" spans="1:2">
      <c r="A989" s="375">
        <v>43882.333333333336</v>
      </c>
      <c r="B989" s="826">
        <v>4.0326427084704237</v>
      </c>
    </row>
    <row r="990" spans="1:2">
      <c r="A990" s="375">
        <v>43882.354166666664</v>
      </c>
      <c r="B990" s="826">
        <v>4.0031599397253661</v>
      </c>
    </row>
    <row r="991" spans="1:2">
      <c r="A991" s="375">
        <v>43882.375</v>
      </c>
      <c r="B991" s="826">
        <v>4.0334341258534954</v>
      </c>
    </row>
    <row r="992" spans="1:2">
      <c r="A992" s="375">
        <v>43882.395833333336</v>
      </c>
      <c r="B992" s="826">
        <v>4.0442601847979756</v>
      </c>
    </row>
    <row r="993" spans="1:2">
      <c r="A993" s="375">
        <v>43882.416666666664</v>
      </c>
      <c r="B993" s="826">
        <v>4.0681010909482005</v>
      </c>
    </row>
    <row r="994" spans="1:2">
      <c r="A994" s="375">
        <v>43882.4375</v>
      </c>
      <c r="B994" s="826">
        <v>4.048122820496145</v>
      </c>
    </row>
    <row r="995" spans="1:2">
      <c r="A995" s="375">
        <v>43882.458333333336</v>
      </c>
      <c r="B995" s="826">
        <v>4.063315178112437</v>
      </c>
    </row>
    <row r="996" spans="1:2">
      <c r="A996" s="375">
        <v>43882.479166666664</v>
      </c>
      <c r="B996" s="826">
        <v>4.1141804846831498</v>
      </c>
    </row>
    <row r="997" spans="1:2">
      <c r="A997" s="375">
        <v>43882.5</v>
      </c>
      <c r="B997" s="826">
        <v>4.1223392326177821</v>
      </c>
    </row>
    <row r="998" spans="1:2">
      <c r="A998" s="375">
        <v>43882.520833333336</v>
      </c>
      <c r="B998" s="826">
        <v>4.1327480167771382</v>
      </c>
    </row>
    <row r="999" spans="1:2">
      <c r="A999" s="375">
        <v>43882.541666666664</v>
      </c>
      <c r="B999" s="826">
        <v>4.1868435742023093</v>
      </c>
    </row>
    <row r="1000" spans="1:2">
      <c r="A1000" s="375">
        <v>43882.5625</v>
      </c>
      <c r="B1000" s="826">
        <v>4.2179257673107919</v>
      </c>
    </row>
    <row r="1001" spans="1:2">
      <c r="A1001" s="375">
        <v>43882.583333333336</v>
      </c>
      <c r="B1001" s="826">
        <v>4.204103570327991</v>
      </c>
    </row>
    <row r="1002" spans="1:2">
      <c r="A1002" s="375">
        <v>43882.604166666664</v>
      </c>
      <c r="B1002" s="826">
        <v>4.2217085485657053</v>
      </c>
    </row>
    <row r="1003" spans="1:2">
      <c r="A1003" s="375">
        <v>43882.625</v>
      </c>
      <c r="B1003" s="826">
        <v>4.3055029854488867</v>
      </c>
    </row>
    <row r="1004" spans="1:2">
      <c r="A1004" s="375">
        <v>43882.645833333336</v>
      </c>
      <c r="B1004" s="826">
        <v>4.3269781411315007</v>
      </c>
    </row>
    <row r="1005" spans="1:2">
      <c r="A1005" s="375">
        <v>43882.666666666664</v>
      </c>
      <c r="B1005" s="826">
        <v>4.2913842019107609</v>
      </c>
    </row>
    <row r="1006" spans="1:2">
      <c r="A1006" s="375">
        <v>43882.6875</v>
      </c>
      <c r="B1006" s="826">
        <v>4.2997468738920155</v>
      </c>
    </row>
    <row r="1007" spans="1:2">
      <c r="A1007" s="375">
        <v>43882.708333333336</v>
      </c>
      <c r="B1007" s="826">
        <v>4.3447605214185181</v>
      </c>
    </row>
    <row r="1008" spans="1:2">
      <c r="A1008" s="375">
        <v>43882.729166666664</v>
      </c>
      <c r="B1008" s="826">
        <v>4.2919677904186146</v>
      </c>
    </row>
    <row r="1009" spans="1:2">
      <c r="A1009" s="375">
        <v>43882.75</v>
      </c>
      <c r="B1009" s="826">
        <v>4.3209307148224774</v>
      </c>
    </row>
    <row r="1010" spans="1:2">
      <c r="A1010" s="375">
        <v>43882.770833333336</v>
      </c>
      <c r="B1010" s="826">
        <v>4.1918590147462158</v>
      </c>
    </row>
    <row r="1011" spans="1:2">
      <c r="A1011" s="375">
        <v>43882.791666666664</v>
      </c>
      <c r="B1011" s="826">
        <v>4.1216903548273773</v>
      </c>
    </row>
    <row r="1012" spans="1:2">
      <c r="A1012" s="375">
        <v>43882.8125</v>
      </c>
      <c r="B1012" s="826">
        <v>2.9616436887946396</v>
      </c>
    </row>
    <row r="1013" spans="1:2">
      <c r="A1013" s="375">
        <v>43882.833333333336</v>
      </c>
      <c r="B1013" s="826">
        <v>2.9146925676614046</v>
      </c>
    </row>
    <row r="1014" spans="1:2">
      <c r="A1014" s="375">
        <v>43882.854166666664</v>
      </c>
      <c r="B1014" s="826">
        <v>2.9482902833777995</v>
      </c>
    </row>
    <row r="1015" spans="1:2">
      <c r="A1015" s="375">
        <v>43882.875</v>
      </c>
      <c r="B1015" s="826">
        <v>2.963961771948056</v>
      </c>
    </row>
    <row r="1016" spans="1:2">
      <c r="A1016" s="375">
        <v>43882.895833333336</v>
      </c>
      <c r="B1016" s="826">
        <v>2.9464472468114562</v>
      </c>
    </row>
    <row r="1017" spans="1:2">
      <c r="A1017" s="375">
        <v>43882.916666666664</v>
      </c>
      <c r="B1017" s="826">
        <v>2.9708366564785442</v>
      </c>
    </row>
    <row r="1018" spans="1:2">
      <c r="A1018" s="375">
        <v>43882.9375</v>
      </c>
      <c r="B1018" s="826">
        <v>2.9832255353944168</v>
      </c>
    </row>
    <row r="1019" spans="1:2">
      <c r="A1019" s="375">
        <v>43882.958333333336</v>
      </c>
      <c r="B1019" s="826">
        <v>2.9858794434823923</v>
      </c>
    </row>
    <row r="1020" spans="1:2">
      <c r="A1020" s="375">
        <v>43882.979166666664</v>
      </c>
      <c r="B1020" s="826">
        <v>2.9707981676587627</v>
      </c>
    </row>
    <row r="1021" spans="1:2">
      <c r="A1021" s="375">
        <v>43883</v>
      </c>
      <c r="B1021" s="826">
        <v>2.9541621506214142</v>
      </c>
    </row>
    <row r="1022" spans="1:2">
      <c r="A1022" s="375">
        <v>43883.020833333336</v>
      </c>
      <c r="B1022" s="826">
        <v>2.9849003638761737</v>
      </c>
    </row>
    <row r="1023" spans="1:2">
      <c r="A1023" s="375">
        <v>43883.041666666664</v>
      </c>
      <c r="B1023" s="826">
        <v>3.0213160245265396</v>
      </c>
    </row>
    <row r="1024" spans="1:2">
      <c r="A1024" s="375">
        <v>43883.0625</v>
      </c>
      <c r="B1024" s="826">
        <v>2.9752320231248937</v>
      </c>
    </row>
    <row r="1025" spans="1:2">
      <c r="A1025" s="375">
        <v>43883.083333333336</v>
      </c>
      <c r="B1025" s="826">
        <v>3.0020763269211681</v>
      </c>
    </row>
    <row r="1026" spans="1:2">
      <c r="A1026" s="375">
        <v>43883.104166666664</v>
      </c>
      <c r="B1026" s="826">
        <v>3.029099534938319</v>
      </c>
    </row>
    <row r="1027" spans="1:2">
      <c r="A1027" s="375">
        <v>43883.125</v>
      </c>
      <c r="B1027" s="826">
        <v>2.995290455304914</v>
      </c>
    </row>
    <row r="1028" spans="1:2">
      <c r="A1028" s="375">
        <v>43883.145833333336</v>
      </c>
      <c r="B1028" s="826">
        <v>2.9878879683092237</v>
      </c>
    </row>
    <row r="1029" spans="1:2">
      <c r="A1029" s="375">
        <v>43883.166666666664</v>
      </c>
      <c r="B1029" s="826">
        <v>2.9939848723717861</v>
      </c>
    </row>
    <row r="1030" spans="1:2">
      <c r="A1030" s="375">
        <v>43883.1875</v>
      </c>
      <c r="B1030" s="826">
        <v>3.0402777719104455</v>
      </c>
    </row>
    <row r="1031" spans="1:2">
      <c r="A1031" s="375">
        <v>43883.208333333336</v>
      </c>
      <c r="B1031" s="826">
        <v>3.0958373209772012</v>
      </c>
    </row>
    <row r="1032" spans="1:2">
      <c r="A1032" s="375">
        <v>43883.229166666664</v>
      </c>
      <c r="B1032" s="826">
        <v>3.157977456175205</v>
      </c>
    </row>
    <row r="1033" spans="1:2">
      <c r="A1033" s="375">
        <v>43883.25</v>
      </c>
      <c r="B1033" s="826">
        <v>3.1838085980982416</v>
      </c>
    </row>
    <row r="1034" spans="1:2">
      <c r="A1034" s="375">
        <v>43883.270833333336</v>
      </c>
      <c r="B1034" s="826">
        <v>3.1011936395532556</v>
      </c>
    </row>
    <row r="1035" spans="1:2">
      <c r="A1035" s="375">
        <v>43883.291666666664</v>
      </c>
      <c r="B1035" s="826">
        <v>3.1226217929894724</v>
      </c>
    </row>
    <row r="1036" spans="1:2">
      <c r="A1036" s="375">
        <v>43883.3125</v>
      </c>
      <c r="B1036" s="826">
        <v>3.1721434671845703</v>
      </c>
    </row>
    <row r="1037" spans="1:2">
      <c r="A1037" s="375">
        <v>43883.333333333336</v>
      </c>
      <c r="B1037" s="826">
        <v>3.1540205454350345</v>
      </c>
    </row>
    <row r="1038" spans="1:2">
      <c r="A1038" s="375">
        <v>43883.354166666664</v>
      </c>
      <c r="B1038" s="826">
        <v>3.1779196484842234</v>
      </c>
    </row>
    <row r="1039" spans="1:2">
      <c r="A1039" s="375">
        <v>43883.375</v>
      </c>
      <c r="B1039" s="826">
        <v>3.1473594510720835</v>
      </c>
    </row>
    <row r="1040" spans="1:2">
      <c r="A1040" s="375">
        <v>43883.395833333336</v>
      </c>
      <c r="B1040" s="826">
        <v>3.2116127285278506</v>
      </c>
    </row>
    <row r="1041" spans="1:2">
      <c r="A1041" s="375">
        <v>43883.416666666664</v>
      </c>
      <c r="B1041" s="826">
        <v>3.2069779212276139</v>
      </c>
    </row>
    <row r="1042" spans="1:2">
      <c r="A1042" s="375">
        <v>43883.4375</v>
      </c>
      <c r="B1042" s="826">
        <v>3.2674595859522619</v>
      </c>
    </row>
    <row r="1043" spans="1:2">
      <c r="A1043" s="375">
        <v>43883.458333333336</v>
      </c>
      <c r="B1043" s="826">
        <v>3.2757910738388696</v>
      </c>
    </row>
    <row r="1044" spans="1:2">
      <c r="A1044" s="375">
        <v>43883.479166666664</v>
      </c>
      <c r="B1044" s="826">
        <v>3.2370132263749838</v>
      </c>
    </row>
    <row r="1045" spans="1:2">
      <c r="A1045" s="375">
        <v>43883.5</v>
      </c>
      <c r="B1045" s="826">
        <v>3.3235571253527372</v>
      </c>
    </row>
    <row r="1046" spans="1:2">
      <c r="A1046" s="375">
        <v>43883.520833333336</v>
      </c>
      <c r="B1046" s="826">
        <v>3.2582324114628136</v>
      </c>
    </row>
    <row r="1047" spans="1:2">
      <c r="A1047" s="375">
        <v>43883.541666666664</v>
      </c>
      <c r="B1047" s="826">
        <v>3.2365530116690531</v>
      </c>
    </row>
    <row r="1048" spans="1:2">
      <c r="A1048" s="375">
        <v>43883.5625</v>
      </c>
      <c r="B1048" s="826">
        <v>3.306226905228363</v>
      </c>
    </row>
    <row r="1049" spans="1:2">
      <c r="A1049" s="375">
        <v>43883.583333333336</v>
      </c>
      <c r="B1049" s="826">
        <v>3.3236539339025817</v>
      </c>
    </row>
    <row r="1050" spans="1:2">
      <c r="A1050" s="375">
        <v>43883.604166666664</v>
      </c>
      <c r="B1050" s="826">
        <v>3.2907646296856305</v>
      </c>
    </row>
    <row r="1051" spans="1:2">
      <c r="A1051" s="375">
        <v>43883.625</v>
      </c>
      <c r="B1051" s="826">
        <v>3.3343706578533681</v>
      </c>
    </row>
    <row r="1052" spans="1:2">
      <c r="A1052" s="375">
        <v>43883.645833333336</v>
      </c>
      <c r="B1052" s="826">
        <v>3.287425295035872</v>
      </c>
    </row>
    <row r="1053" spans="1:2">
      <c r="A1053" s="375">
        <v>43883.666666666664</v>
      </c>
      <c r="B1053" s="826">
        <v>3.2863273465385041</v>
      </c>
    </row>
    <row r="1054" spans="1:2">
      <c r="A1054" s="375">
        <v>43883.6875</v>
      </c>
      <c r="B1054" s="826">
        <v>3.3125831494625242</v>
      </c>
    </row>
    <row r="1055" spans="1:2">
      <c r="A1055" s="375">
        <v>43883.708333333336</v>
      </c>
      <c r="B1055" s="826">
        <v>3.2649841637143657</v>
      </c>
    </row>
    <row r="1056" spans="1:2">
      <c r="A1056" s="375">
        <v>43883.729166666664</v>
      </c>
      <c r="B1056" s="826">
        <v>3.2839977395617299</v>
      </c>
    </row>
    <row r="1057" spans="1:2">
      <c r="A1057" s="375">
        <v>43883.75</v>
      </c>
      <c r="B1057" s="826">
        <v>3.3665456503836646</v>
      </c>
    </row>
    <row r="1058" spans="1:2">
      <c r="A1058" s="375">
        <v>43883.770833333336</v>
      </c>
      <c r="B1058" s="826">
        <v>3.2959138470598393</v>
      </c>
    </row>
    <row r="1059" spans="1:2">
      <c r="A1059" s="375">
        <v>43883.791666666664</v>
      </c>
      <c r="B1059" s="826">
        <v>3.3116728566690452</v>
      </c>
    </row>
    <row r="1060" spans="1:2">
      <c r="A1060" s="375">
        <v>43883.8125</v>
      </c>
      <c r="B1060" s="826">
        <v>3.3091902379463942</v>
      </c>
    </row>
    <row r="1061" spans="1:2">
      <c r="A1061" s="375">
        <v>43883.833333333336</v>
      </c>
      <c r="B1061" s="826">
        <v>3.3500876290620201</v>
      </c>
    </row>
    <row r="1062" spans="1:2">
      <c r="A1062" s="375">
        <v>43883.854166666664</v>
      </c>
      <c r="B1062" s="826">
        <v>3.3629606312865183</v>
      </c>
    </row>
    <row r="1063" spans="1:2">
      <c r="A1063" s="375">
        <v>43883.875</v>
      </c>
      <c r="B1063" s="826">
        <v>3.4010925974386432</v>
      </c>
    </row>
    <row r="1064" spans="1:2">
      <c r="A1064" s="375">
        <v>43883.895833333336</v>
      </c>
      <c r="B1064" s="826">
        <v>3.3841626692770257</v>
      </c>
    </row>
    <row r="1065" spans="1:2">
      <c r="A1065" s="375">
        <v>43883.916666666664</v>
      </c>
      <c r="B1065" s="826">
        <v>3.4234323693542845</v>
      </c>
    </row>
    <row r="1066" spans="1:2">
      <c r="A1066" s="375">
        <v>43883.9375</v>
      </c>
      <c r="B1066" s="826">
        <v>3.4336117427382202</v>
      </c>
    </row>
    <row r="1067" spans="1:2">
      <c r="A1067" s="375">
        <v>43883.958333333336</v>
      </c>
      <c r="B1067" s="826">
        <v>3.3848848644540541</v>
      </c>
    </row>
    <row r="1068" spans="1:2">
      <c r="A1068" s="375">
        <v>43883.979166666664</v>
      </c>
      <c r="B1068" s="826">
        <v>3.3852353715337813</v>
      </c>
    </row>
    <row r="1069" spans="1:2">
      <c r="A1069" s="375">
        <v>43884</v>
      </c>
      <c r="B1069" s="826">
        <v>3.266557506803009</v>
      </c>
    </row>
    <row r="1070" spans="1:2">
      <c r="A1070" s="375">
        <v>43884.020833333336</v>
      </c>
      <c r="B1070" s="826">
        <v>3.2703852139723799</v>
      </c>
    </row>
    <row r="1071" spans="1:2">
      <c r="A1071" s="375">
        <v>43884.041666666664</v>
      </c>
      <c r="B1071" s="826">
        <v>3.2688573443641267</v>
      </c>
    </row>
    <row r="1072" spans="1:2">
      <c r="A1072" s="375">
        <v>43884.0625</v>
      </c>
      <c r="B1072" s="826">
        <v>3.225255552265379</v>
      </c>
    </row>
    <row r="1073" spans="1:2">
      <c r="A1073" s="375">
        <v>43884.083333333336</v>
      </c>
      <c r="B1073" s="826">
        <v>3.2691821912820966</v>
      </c>
    </row>
    <row r="1074" spans="1:2">
      <c r="A1074" s="375">
        <v>43884.104166666664</v>
      </c>
      <c r="B1074" s="826">
        <v>3.285740674318125</v>
      </c>
    </row>
    <row r="1075" spans="1:2">
      <c r="A1075" s="375">
        <v>43884.125</v>
      </c>
      <c r="B1075" s="826">
        <v>3.3309414182893105</v>
      </c>
    </row>
    <row r="1076" spans="1:2">
      <c r="A1076" s="375">
        <v>43884.145833333336</v>
      </c>
      <c r="B1076" s="826">
        <v>3.2151984533088074</v>
      </c>
    </row>
    <row r="1077" spans="1:2">
      <c r="A1077" s="375">
        <v>43884.166666666664</v>
      </c>
      <c r="B1077" s="826">
        <v>3.28920491407108</v>
      </c>
    </row>
    <row r="1078" spans="1:2">
      <c r="A1078" s="375">
        <v>43884.1875</v>
      </c>
      <c r="B1078" s="826">
        <v>3.2322491448269122</v>
      </c>
    </row>
    <row r="1079" spans="1:2">
      <c r="A1079" s="375">
        <v>43884.208333333336</v>
      </c>
      <c r="B1079" s="826">
        <v>3.2974398641122713</v>
      </c>
    </row>
    <row r="1080" spans="1:2">
      <c r="A1080" s="375">
        <v>43884.229166666664</v>
      </c>
      <c r="B1080" s="826">
        <v>3.2549657801476619</v>
      </c>
    </row>
    <row r="1081" spans="1:2">
      <c r="A1081" s="375">
        <v>43884.25</v>
      </c>
      <c r="B1081" s="826">
        <v>3.2202441824807062</v>
      </c>
    </row>
    <row r="1082" spans="1:2">
      <c r="A1082" s="375">
        <v>43884.270833333336</v>
      </c>
      <c r="B1082" s="826">
        <v>3.197948582780858</v>
      </c>
    </row>
    <row r="1083" spans="1:2">
      <c r="A1083" s="375">
        <v>43884.291666666664</v>
      </c>
      <c r="B1083" s="826">
        <v>3.261429192394846</v>
      </c>
    </row>
    <row r="1084" spans="1:2">
      <c r="A1084" s="375">
        <v>43884.3125</v>
      </c>
      <c r="B1084" s="826">
        <v>3.2921821161483726</v>
      </c>
    </row>
    <row r="1085" spans="1:2">
      <c r="A1085" s="375">
        <v>43884.333333333336</v>
      </c>
      <c r="B1085" s="826">
        <v>3.3357757893908353</v>
      </c>
    </row>
    <row r="1086" spans="1:2">
      <c r="A1086" s="375">
        <v>43884.354166666664</v>
      </c>
      <c r="B1086" s="826">
        <v>3.2814597244788377</v>
      </c>
    </row>
    <row r="1087" spans="1:2">
      <c r="A1087" s="375">
        <v>43884.375</v>
      </c>
      <c r="B1087" s="826">
        <v>3.3670611548651426</v>
      </c>
    </row>
    <row r="1088" spans="1:2">
      <c r="A1088" s="375">
        <v>43884.395833333336</v>
      </c>
      <c r="B1088" s="826">
        <v>3.3966247676354318</v>
      </c>
    </row>
    <row r="1089" spans="1:2">
      <c r="A1089" s="375">
        <v>43884.416666666664</v>
      </c>
      <c r="B1089" s="826">
        <v>3.3988273088406356</v>
      </c>
    </row>
    <row r="1090" spans="1:2">
      <c r="A1090" s="375">
        <v>43884.4375</v>
      </c>
      <c r="B1090" s="826">
        <v>3.4459188261793718</v>
      </c>
    </row>
    <row r="1091" spans="1:2">
      <c r="A1091" s="375">
        <v>43884.458333333336</v>
      </c>
      <c r="B1091" s="826">
        <v>3.4350639537183776</v>
      </c>
    </row>
    <row r="1092" spans="1:2">
      <c r="A1092" s="375">
        <v>43884.479166666664</v>
      </c>
      <c r="B1092" s="826">
        <v>3.2538238395419388</v>
      </c>
    </row>
    <row r="1093" spans="1:2">
      <c r="A1093" s="375">
        <v>43884.5</v>
      </c>
      <c r="B1093" s="826">
        <v>2.9941681813862591</v>
      </c>
    </row>
    <row r="1094" spans="1:2">
      <c r="A1094" s="375">
        <v>43884.520833333336</v>
      </c>
      <c r="B1094" s="826">
        <v>3.1027374679947064</v>
      </c>
    </row>
    <row r="1095" spans="1:2">
      <c r="A1095" s="375">
        <v>43884.541666666664</v>
      </c>
      <c r="B1095" s="826">
        <v>3.3037562426179647</v>
      </c>
    </row>
    <row r="1096" spans="1:2">
      <c r="A1096" s="375">
        <v>43884.5625</v>
      </c>
      <c r="B1096" s="826">
        <v>3.1665841872389944</v>
      </c>
    </row>
    <row r="1097" spans="1:2">
      <c r="A1097" s="375">
        <v>43884.583333333336</v>
      </c>
      <c r="B1097" s="826">
        <v>2.9669330917919674</v>
      </c>
    </row>
    <row r="1098" spans="1:2">
      <c r="A1098" s="375">
        <v>43884.604166666664</v>
      </c>
      <c r="B1098" s="826">
        <v>3.0987077790002027</v>
      </c>
    </row>
    <row r="1099" spans="1:2">
      <c r="A1099" s="375">
        <v>43884.625</v>
      </c>
      <c r="B1099" s="826">
        <v>3.5188496886856027</v>
      </c>
    </row>
    <row r="1100" spans="1:2">
      <c r="A1100" s="375">
        <v>43884.645833333336</v>
      </c>
      <c r="B1100" s="826">
        <v>3.5210260292515159</v>
      </c>
    </row>
    <row r="1101" spans="1:2">
      <c r="A1101" s="375">
        <v>43884.666666666664</v>
      </c>
      <c r="B1101" s="826">
        <v>3.488805569242686</v>
      </c>
    </row>
    <row r="1102" spans="1:2">
      <c r="A1102" s="375">
        <v>43884.6875</v>
      </c>
      <c r="B1102" s="826">
        <v>3.440007085291048</v>
      </c>
    </row>
    <row r="1103" spans="1:2">
      <c r="A1103" s="375">
        <v>43884.708333333336</v>
      </c>
      <c r="B1103" s="826">
        <v>3.5587035629173949</v>
      </c>
    </row>
    <row r="1104" spans="1:2">
      <c r="A1104" s="375">
        <v>43884.729166666664</v>
      </c>
      <c r="B1104" s="826">
        <v>3.616663203936898</v>
      </c>
    </row>
    <row r="1105" spans="1:2">
      <c r="A1105" s="375">
        <v>43884.75</v>
      </c>
      <c r="B1105" s="826">
        <v>3.5144190896405942</v>
      </c>
    </row>
    <row r="1106" spans="1:2">
      <c r="A1106" s="375">
        <v>43884.770833333336</v>
      </c>
      <c r="B1106" s="826">
        <v>3.5909495988032885</v>
      </c>
    </row>
    <row r="1107" spans="1:2">
      <c r="A1107" s="375">
        <v>43884.791666666664</v>
      </c>
      <c r="B1107" s="826">
        <v>3.4054440093330212</v>
      </c>
    </row>
    <row r="1108" spans="1:2">
      <c r="A1108" s="375">
        <v>43884.8125</v>
      </c>
      <c r="B1108" s="826">
        <v>3.5528516014003091</v>
      </c>
    </row>
    <row r="1109" spans="1:2">
      <c r="A1109" s="375">
        <v>43884.833333333336</v>
      </c>
      <c r="B1109" s="826">
        <v>3.6062302445578904</v>
      </c>
    </row>
    <row r="1110" spans="1:2">
      <c r="A1110" s="375">
        <v>43884.854166666664</v>
      </c>
      <c r="B1110" s="826">
        <v>3.6619985113437803</v>
      </c>
    </row>
    <row r="1111" spans="1:2">
      <c r="A1111" s="375">
        <v>43884.875</v>
      </c>
      <c r="B1111" s="826">
        <v>3.4328102626734309</v>
      </c>
    </row>
    <row r="1112" spans="1:2">
      <c r="A1112" s="375">
        <v>43884.895833333336</v>
      </c>
      <c r="B1112" s="826">
        <v>3.5377889089286327</v>
      </c>
    </row>
    <row r="1113" spans="1:2">
      <c r="A1113" s="375">
        <v>43884.916666666664</v>
      </c>
      <c r="B1113" s="826">
        <v>3.7248752290486462</v>
      </c>
    </row>
    <row r="1114" spans="1:2">
      <c r="A1114" s="375">
        <v>43884.9375</v>
      </c>
      <c r="B1114" s="826">
        <v>3.7977314358577132</v>
      </c>
    </row>
    <row r="1115" spans="1:2">
      <c r="A1115" s="375">
        <v>43884.958333333336</v>
      </c>
      <c r="B1115" s="826">
        <v>3.803106552300354</v>
      </c>
    </row>
    <row r="1116" spans="1:2">
      <c r="A1116" s="375">
        <v>43884.979166666664</v>
      </c>
      <c r="B1116" s="826">
        <v>3.825266515629159</v>
      </c>
    </row>
    <row r="1117" spans="1:2">
      <c r="A1117" s="375">
        <v>43885</v>
      </c>
      <c r="B1117" s="826">
        <v>3.6965111250368259</v>
      </c>
    </row>
    <row r="1118" spans="1:2">
      <c r="A1118" s="375">
        <v>43885.020833333336</v>
      </c>
      <c r="B1118" s="826">
        <v>3.8262351714592011</v>
      </c>
    </row>
    <row r="1119" spans="1:2">
      <c r="A1119" s="375">
        <v>43885.041666666664</v>
      </c>
      <c r="B1119" s="826">
        <v>3.5077722549645438</v>
      </c>
    </row>
    <row r="1120" spans="1:2">
      <c r="A1120" s="375">
        <v>43885.0625</v>
      </c>
      <c r="B1120" s="826">
        <v>3.4962950082909732</v>
      </c>
    </row>
    <row r="1121" spans="1:2">
      <c r="A1121" s="375">
        <v>43885.083333333336</v>
      </c>
      <c r="B1121" s="826">
        <v>3.4694291794051728</v>
      </c>
    </row>
    <row r="1122" spans="1:2">
      <c r="A1122" s="375">
        <v>43885.104166666664</v>
      </c>
      <c r="B1122" s="826">
        <v>3.4840394505299628</v>
      </c>
    </row>
    <row r="1123" spans="1:2">
      <c r="A1123" s="375">
        <v>43885.125</v>
      </c>
      <c r="B1123" s="826">
        <v>3.495253013809108</v>
      </c>
    </row>
    <row r="1124" spans="1:2">
      <c r="A1124" s="375">
        <v>43885.145833333336</v>
      </c>
      <c r="B1124" s="826">
        <v>3.5268465742054911</v>
      </c>
    </row>
    <row r="1125" spans="1:2">
      <c r="A1125" s="375">
        <v>43885.166666666664</v>
      </c>
      <c r="B1125" s="826">
        <v>3.5322462178042366</v>
      </c>
    </row>
    <row r="1126" spans="1:2">
      <c r="A1126" s="375">
        <v>43885.1875</v>
      </c>
      <c r="B1126" s="826">
        <v>3.5652398245098689</v>
      </c>
    </row>
    <row r="1127" spans="1:2">
      <c r="A1127" s="375">
        <v>43885.208333333336</v>
      </c>
      <c r="B1127" s="826">
        <v>3.6055890179446175</v>
      </c>
    </row>
    <row r="1128" spans="1:2">
      <c r="A1128" s="375">
        <v>43885.229166666664</v>
      </c>
      <c r="B1128" s="826">
        <v>3.6304070143960416</v>
      </c>
    </row>
    <row r="1129" spans="1:2">
      <c r="A1129" s="375">
        <v>43885.25</v>
      </c>
      <c r="B1129" s="826">
        <v>3.681235373744534</v>
      </c>
    </row>
    <row r="1130" spans="1:2">
      <c r="A1130" s="375">
        <v>43885.270833333336</v>
      </c>
      <c r="B1130" s="826">
        <v>3.714909667873548</v>
      </c>
    </row>
    <row r="1131" spans="1:2">
      <c r="A1131" s="375">
        <v>43885.291666666664</v>
      </c>
      <c r="B1131" s="826">
        <v>3.7014508263932333</v>
      </c>
    </row>
    <row r="1132" spans="1:2">
      <c r="A1132" s="375">
        <v>43885.3125</v>
      </c>
      <c r="B1132" s="826">
        <v>3.7317434967909424</v>
      </c>
    </row>
    <row r="1133" spans="1:2">
      <c r="A1133" s="375">
        <v>43885.333333333336</v>
      </c>
      <c r="B1133" s="826">
        <v>3.6856359561077423</v>
      </c>
    </row>
    <row r="1134" spans="1:2">
      <c r="A1134" s="375">
        <v>43885.354166666664</v>
      </c>
      <c r="B1134" s="826">
        <v>3.6978293248038323</v>
      </c>
    </row>
    <row r="1135" spans="1:2">
      <c r="A1135" s="375">
        <v>43885.375</v>
      </c>
      <c r="B1135" s="826">
        <v>3.6939759599044919</v>
      </c>
    </row>
    <row r="1136" spans="1:2">
      <c r="A1136" s="375">
        <v>43885.395833333336</v>
      </c>
      <c r="B1136" s="826">
        <v>3.7341708772194884</v>
      </c>
    </row>
    <row r="1137" spans="1:2">
      <c r="A1137" s="375">
        <v>43885.416666666664</v>
      </c>
      <c r="B1137" s="826">
        <v>3.7071342224048243</v>
      </c>
    </row>
    <row r="1138" spans="1:2">
      <c r="A1138" s="375">
        <v>43885.4375</v>
      </c>
      <c r="B1138" s="826">
        <v>3.7687661631239786</v>
      </c>
    </row>
    <row r="1139" spans="1:2">
      <c r="A1139" s="375">
        <v>43885.458333333336</v>
      </c>
      <c r="B1139" s="826">
        <v>3.7737394348821707</v>
      </c>
    </row>
    <row r="1140" spans="1:2">
      <c r="A1140" s="375">
        <v>43885.479166666664</v>
      </c>
      <c r="B1140" s="826">
        <v>3.7382719547798238</v>
      </c>
    </row>
    <row r="1141" spans="1:2">
      <c r="A1141" s="375">
        <v>43885.5</v>
      </c>
      <c r="B1141" s="826">
        <v>3.7148721076858542</v>
      </c>
    </row>
    <row r="1142" spans="1:2">
      <c r="A1142" s="985">
        <v>43885.520833333336</v>
      </c>
      <c r="B1142" s="986">
        <v>3.7583840597007008</v>
      </c>
    </row>
    <row r="1143" spans="1:2">
      <c r="A1143" s="985">
        <v>43885.541666666664</v>
      </c>
      <c r="B1143" s="986">
        <v>3.7161060983522072</v>
      </c>
    </row>
    <row r="1144" spans="1:2">
      <c r="A1144" s="985">
        <v>43885.5625</v>
      </c>
      <c r="B1144" s="986">
        <v>3.6963957116111286</v>
      </c>
    </row>
    <row r="1145" spans="1:2">
      <c r="A1145" s="985">
        <v>43885.583333333336</v>
      </c>
      <c r="B1145" s="986">
        <v>3.7189675259610846</v>
      </c>
    </row>
    <row r="1146" spans="1:2">
      <c r="A1146" s="985">
        <v>43885.604166666664</v>
      </c>
      <c r="B1146" s="986">
        <v>3.7539907987229526</v>
      </c>
    </row>
    <row r="1147" spans="1:2">
      <c r="A1147" s="985">
        <v>43885.625</v>
      </c>
      <c r="B1147" s="986">
        <v>3.6989858555607498</v>
      </c>
    </row>
    <row r="1148" spans="1:2">
      <c r="A1148" s="985">
        <v>43885.645833333336</v>
      </c>
      <c r="B1148" s="986">
        <v>3.7291807792563407</v>
      </c>
    </row>
    <row r="1149" spans="1:2">
      <c r="A1149" s="985">
        <v>43885.666666666664</v>
      </c>
      <c r="B1149" s="986">
        <v>3.7349068999497428</v>
      </c>
    </row>
    <row r="1150" spans="1:2">
      <c r="A1150" s="985">
        <v>43885.6875</v>
      </c>
      <c r="B1150" s="986">
        <v>3.7158516358791127</v>
      </c>
    </row>
    <row r="1151" spans="1:2">
      <c r="A1151" s="985">
        <v>43885.708333333336</v>
      </c>
      <c r="B1151" s="986">
        <v>3.767545651540988</v>
      </c>
    </row>
    <row r="1152" spans="1:2">
      <c r="A1152" s="985">
        <v>43885.729166666664</v>
      </c>
      <c r="B1152" s="986">
        <v>3.7704911125927336</v>
      </c>
    </row>
    <row r="1153" spans="1:2">
      <c r="A1153" s="985">
        <v>43885.75</v>
      </c>
      <c r="B1153" s="986">
        <v>3.8380748881544502</v>
      </c>
    </row>
    <row r="1154" spans="1:2">
      <c r="A1154" s="985">
        <v>43885.770833333336</v>
      </c>
      <c r="B1154" s="986">
        <v>3.7841352463906839</v>
      </c>
    </row>
    <row r="1155" spans="1:2">
      <c r="A1155" s="985">
        <v>43885.791666666664</v>
      </c>
      <c r="B1155" s="986">
        <v>3.8126284909538097</v>
      </c>
    </row>
    <row r="1156" spans="1:2">
      <c r="A1156" s="985">
        <v>43885.8125</v>
      </c>
      <c r="B1156" s="986">
        <v>3.8093543248251081</v>
      </c>
    </row>
    <row r="1157" spans="1:2">
      <c r="A1157" s="985">
        <v>43885.833333333336</v>
      </c>
      <c r="B1157" s="986">
        <v>3.8713912879013352</v>
      </c>
    </row>
    <row r="1158" spans="1:2">
      <c r="A1158" s="985">
        <v>43885.854166666664</v>
      </c>
      <c r="B1158" s="986">
        <v>3.8442030478682785</v>
      </c>
    </row>
    <row r="1159" spans="1:2">
      <c r="A1159" s="985">
        <v>43885.875</v>
      </c>
      <c r="B1159" s="986">
        <v>3.8260850938450961</v>
      </c>
    </row>
    <row r="1160" spans="1:2">
      <c r="A1160" s="985">
        <v>43885.895833333336</v>
      </c>
      <c r="B1160" s="986">
        <v>3.8118215757422149</v>
      </c>
    </row>
    <row r="1161" spans="1:2">
      <c r="A1161" s="985">
        <v>43885.916666666664</v>
      </c>
      <c r="B1161" s="986">
        <v>3.8746066176229053</v>
      </c>
    </row>
    <row r="1162" spans="1:2">
      <c r="A1162" s="985">
        <v>43885.9375</v>
      </c>
      <c r="B1162" s="986">
        <v>3.8316906937915416</v>
      </c>
    </row>
    <row r="1163" spans="1:2">
      <c r="A1163" s="985">
        <v>43885.958333333336</v>
      </c>
      <c r="B1163" s="986">
        <v>3.8143412942170269</v>
      </c>
    </row>
    <row r="1164" spans="1:2">
      <c r="A1164" s="985">
        <v>43885.979166666664</v>
      </c>
      <c r="B1164" s="986">
        <v>3.7624792855543396</v>
      </c>
    </row>
    <row r="1165" spans="1:2">
      <c r="A1165" s="985">
        <v>43886</v>
      </c>
      <c r="B1165" s="986">
        <v>3.8812535902899175</v>
      </c>
    </row>
    <row r="1166" spans="1:2">
      <c r="A1166" s="985">
        <v>43886.020833333336</v>
      </c>
      <c r="B1166" s="986">
        <v>3.9176961874278882</v>
      </c>
    </row>
    <row r="1167" spans="1:2">
      <c r="A1167" s="985">
        <v>43886.041666666664</v>
      </c>
      <c r="B1167" s="986">
        <v>3.9497019545071654</v>
      </c>
    </row>
    <row r="1168" spans="1:2">
      <c r="A1168" s="985">
        <v>43886.0625</v>
      </c>
      <c r="B1168" s="986">
        <v>3.9443114628084004</v>
      </c>
    </row>
    <row r="1169" spans="1:2">
      <c r="A1169" s="985">
        <v>43886.083333333336</v>
      </c>
      <c r="B1169" s="986">
        <v>3.9781647209698954</v>
      </c>
    </row>
    <row r="1170" spans="1:2">
      <c r="A1170" s="985">
        <v>43886.104166666664</v>
      </c>
      <c r="B1170" s="986">
        <v>3.9402111492430172</v>
      </c>
    </row>
    <row r="1171" spans="1:2">
      <c r="A1171" s="985">
        <v>43886.125</v>
      </c>
      <c r="B1171" s="986">
        <v>3.9806007480559251</v>
      </c>
    </row>
    <row r="1172" spans="1:2">
      <c r="A1172" s="985">
        <v>43886.145833333336</v>
      </c>
      <c r="B1172" s="986">
        <v>3.9674220611341298</v>
      </c>
    </row>
    <row r="1173" spans="1:2">
      <c r="A1173" s="985">
        <v>43886.166666666664</v>
      </c>
      <c r="B1173" s="986">
        <v>3.9944932424566812</v>
      </c>
    </row>
    <row r="1174" spans="1:2">
      <c r="A1174" s="985">
        <v>43886.1875</v>
      </c>
      <c r="B1174" s="986">
        <v>3.961000154570987</v>
      </c>
    </row>
    <row r="1175" spans="1:2">
      <c r="A1175" s="985">
        <v>43886.208333333336</v>
      </c>
      <c r="B1175" s="986">
        <v>3.9884650278836489</v>
      </c>
    </row>
    <row r="1176" spans="1:2">
      <c r="A1176" s="985">
        <v>43886.229166666664</v>
      </c>
      <c r="B1176" s="986">
        <v>4.0080201692568762</v>
      </c>
    </row>
    <row r="1177" spans="1:2">
      <c r="A1177" s="985">
        <v>43886.25</v>
      </c>
      <c r="B1177" s="986">
        <v>3.9759380892436536</v>
      </c>
    </row>
    <row r="1178" spans="1:2">
      <c r="A1178" s="985">
        <v>43886.270833333336</v>
      </c>
      <c r="B1178" s="986">
        <v>3.973981792728106</v>
      </c>
    </row>
    <row r="1179" spans="1:2">
      <c r="A1179" s="985">
        <v>43886.291666666664</v>
      </c>
      <c r="B1179" s="986">
        <v>4.0302600038444831</v>
      </c>
    </row>
    <row r="1180" spans="1:2">
      <c r="A1180" s="985">
        <v>43886.3125</v>
      </c>
      <c r="B1180" s="986">
        <v>4.0280882677373784</v>
      </c>
    </row>
    <row r="1181" spans="1:2">
      <c r="A1181" s="985">
        <v>43886.333333333336</v>
      </c>
      <c r="B1181" s="986">
        <v>4.0341074048644963</v>
      </c>
    </row>
    <row r="1182" spans="1:2">
      <c r="A1182" s="985">
        <v>43886.354166666664</v>
      </c>
      <c r="B1182" s="986">
        <v>4.0249775047414005</v>
      </c>
    </row>
    <row r="1183" spans="1:2">
      <c r="A1183" s="985">
        <v>43886.375</v>
      </c>
      <c r="B1183" s="986">
        <v>4.0308715560370025</v>
      </c>
    </row>
    <row r="1184" spans="1:2">
      <c r="A1184" s="985">
        <v>43886.395833333336</v>
      </c>
      <c r="B1184" s="986">
        <v>4.0256569181154997</v>
      </c>
    </row>
    <row r="1185" spans="1:2">
      <c r="A1185" s="985">
        <v>43886.416666666664</v>
      </c>
      <c r="B1185" s="986">
        <v>3.9810933497113488</v>
      </c>
    </row>
    <row r="1186" spans="1:2">
      <c r="A1186" s="985">
        <v>43886.4375</v>
      </c>
      <c r="B1186" s="986">
        <v>4.0376863174864814</v>
      </c>
    </row>
    <row r="1187" spans="1:2">
      <c r="A1187" s="985">
        <v>43886.458333333336</v>
      </c>
      <c r="B1187" s="986">
        <v>4.0314961781000926</v>
      </c>
    </row>
    <row r="1188" spans="1:2">
      <c r="A1188" s="985">
        <v>43886.479166666664</v>
      </c>
      <c r="B1188" s="986">
        <v>4.0628839092225668</v>
      </c>
    </row>
    <row r="1189" spans="1:2">
      <c r="A1189" s="985">
        <v>43886.5</v>
      </c>
      <c r="B1189" s="986">
        <v>4.0648137937403384</v>
      </c>
    </row>
    <row r="1190" spans="1:2">
      <c r="A1190" s="985">
        <v>43886.520833333336</v>
      </c>
      <c r="B1190" s="986">
        <v>4.090011602215883</v>
      </c>
    </row>
    <row r="1191" spans="1:2">
      <c r="A1191" s="985">
        <v>43886.541666666664</v>
      </c>
      <c r="B1191" s="986">
        <v>4.0518288905732334</v>
      </c>
    </row>
    <row r="1192" spans="1:2">
      <c r="A1192" s="985">
        <v>43886.5625</v>
      </c>
      <c r="B1192" s="986">
        <v>4.1082937723129156</v>
      </c>
    </row>
    <row r="1193" spans="1:2">
      <c r="A1193" s="985">
        <v>43886.583333333336</v>
      </c>
      <c r="B1193" s="986">
        <v>3.9996352820760674</v>
      </c>
    </row>
    <row r="1194" spans="1:2">
      <c r="A1194" s="985">
        <v>43886.604166666664</v>
      </c>
      <c r="B1194" s="986">
        <v>4.1082350801055627</v>
      </c>
    </row>
    <row r="1195" spans="1:2">
      <c r="A1195" s="985">
        <v>43886.625</v>
      </c>
      <c r="B1195" s="986">
        <v>4.0580677442873521</v>
      </c>
    </row>
    <row r="1196" spans="1:2">
      <c r="A1196" s="985">
        <v>43886.645833333336</v>
      </c>
      <c r="B1196" s="986">
        <v>4.0798203864445286</v>
      </c>
    </row>
    <row r="1197" spans="1:2">
      <c r="A1197" s="985">
        <v>43886.666666666664</v>
      </c>
      <c r="B1197" s="986">
        <v>4.0466919686748746</v>
      </c>
    </row>
    <row r="1198" spans="1:2">
      <c r="A1198" s="985">
        <v>43886.6875</v>
      </c>
      <c r="B1198" s="986">
        <v>4.0829219377806618</v>
      </c>
    </row>
    <row r="1199" spans="1:2">
      <c r="A1199" s="985">
        <v>43886.708333333336</v>
      </c>
      <c r="B1199" s="986">
        <v>4.0423175758785668</v>
      </c>
    </row>
    <row r="1200" spans="1:2">
      <c r="A1200" s="985">
        <v>43886.729166666664</v>
      </c>
      <c r="B1200" s="986">
        <v>4.1024804198597042</v>
      </c>
    </row>
    <row r="1201" spans="1:2">
      <c r="A1201" s="985">
        <v>43886.75</v>
      </c>
      <c r="B1201" s="986">
        <v>4.0886316129213407</v>
      </c>
    </row>
    <row r="1202" spans="1:2">
      <c r="A1202" s="985">
        <v>43886.770833333336</v>
      </c>
      <c r="B1202" s="986">
        <v>4.1058059339928956</v>
      </c>
    </row>
    <row r="1203" spans="1:2">
      <c r="A1203" s="985">
        <v>43886.791666666664</v>
      </c>
      <c r="B1203" s="986">
        <v>4.1090879428924785</v>
      </c>
    </row>
    <row r="1204" spans="1:2">
      <c r="A1204" s="985">
        <v>43886.8125</v>
      </c>
      <c r="B1204" s="986">
        <v>4.1652975162594679</v>
      </c>
    </row>
    <row r="1205" spans="1:2">
      <c r="A1205" s="985">
        <v>43886.833333333336</v>
      </c>
      <c r="B1205" s="986">
        <v>4.2173800317363606</v>
      </c>
    </row>
    <row r="1206" spans="1:2">
      <c r="A1206" s="985">
        <v>43886.854166666664</v>
      </c>
      <c r="B1206" s="986">
        <v>4.1875857723255949</v>
      </c>
    </row>
    <row r="1207" spans="1:2">
      <c r="A1207" s="985">
        <v>43886.875</v>
      </c>
      <c r="B1207" s="986">
        <v>4.2473222924292919</v>
      </c>
    </row>
    <row r="1208" spans="1:2">
      <c r="A1208" s="985">
        <v>43886.895833333336</v>
      </c>
      <c r="B1208" s="986">
        <v>4.1884997583304839</v>
      </c>
    </row>
    <row r="1209" spans="1:2">
      <c r="A1209" s="985">
        <v>43886.916666666664</v>
      </c>
      <c r="B1209" s="986">
        <v>4.2652246422237816</v>
      </c>
    </row>
    <row r="1210" spans="1:2">
      <c r="A1210" s="985">
        <v>43886.9375</v>
      </c>
      <c r="B1210" s="986">
        <v>4.2082884186982277</v>
      </c>
    </row>
    <row r="1211" spans="1:2">
      <c r="A1211" s="985">
        <v>43886.958333333336</v>
      </c>
      <c r="B1211" s="986">
        <v>4.1144552608020604</v>
      </c>
    </row>
    <row r="1212" spans="1:2">
      <c r="A1212" s="985">
        <v>43886.979166666664</v>
      </c>
      <c r="B1212" s="986">
        <v>4.2541498804154498</v>
      </c>
    </row>
    <row r="1213" spans="1:2">
      <c r="A1213" s="985">
        <v>43887</v>
      </c>
      <c r="B1213" s="986">
        <v>4.0875438638031483</v>
      </c>
    </row>
    <row r="1214" spans="1:2">
      <c r="A1214" s="985">
        <v>43887.020833333336</v>
      </c>
      <c r="B1214" s="986">
        <v>4.0838053417909475</v>
      </c>
    </row>
    <row r="1215" spans="1:2">
      <c r="A1215" s="985">
        <v>43887.041666666664</v>
      </c>
      <c r="B1215" s="986">
        <v>4.0776635054498911</v>
      </c>
    </row>
    <row r="1216" spans="1:2">
      <c r="A1216" s="985">
        <v>43887.0625</v>
      </c>
      <c r="B1216" s="986">
        <v>4.127375475286196</v>
      </c>
    </row>
    <row r="1217" spans="1:2">
      <c r="A1217" s="985">
        <v>43887.083333333336</v>
      </c>
      <c r="B1217" s="986">
        <v>4.0359784418510065</v>
      </c>
    </row>
    <row r="1218" spans="1:2">
      <c r="A1218" s="985">
        <v>43887.104166666664</v>
      </c>
      <c r="B1218" s="986">
        <v>4.1158755910065441</v>
      </c>
    </row>
    <row r="1219" spans="1:2">
      <c r="A1219" s="985">
        <v>43887.125</v>
      </c>
      <c r="B1219" s="986">
        <v>4.1263697132364747</v>
      </c>
    </row>
    <row r="1220" spans="1:2">
      <c r="A1220" s="985">
        <v>43887.145833333336</v>
      </c>
      <c r="B1220" s="986">
        <v>4.1421626460117595</v>
      </c>
    </row>
    <row r="1221" spans="1:2">
      <c r="A1221" s="985">
        <v>43887.166666666664</v>
      </c>
      <c r="B1221" s="986">
        <v>4.1702782573281887</v>
      </c>
    </row>
    <row r="1222" spans="1:2">
      <c r="A1222" s="985">
        <v>43887.1875</v>
      </c>
      <c r="B1222" s="986">
        <v>4.1845449535176158</v>
      </c>
    </row>
    <row r="1223" spans="1:2">
      <c r="A1223" s="985">
        <v>43887.208333333336</v>
      </c>
      <c r="B1223" s="986">
        <v>4.2003671622628138</v>
      </c>
    </row>
    <row r="1224" spans="1:2">
      <c r="A1224" s="985">
        <v>43887.229166666664</v>
      </c>
      <c r="B1224" s="986">
        <v>4.1640595910139382</v>
      </c>
    </row>
    <row r="1225" spans="1:2">
      <c r="A1225" s="985">
        <v>43887.25</v>
      </c>
      <c r="B1225" s="986">
        <v>4.2019241342528</v>
      </c>
    </row>
    <row r="1226" spans="1:2">
      <c r="A1226" s="985">
        <v>43887.270833333336</v>
      </c>
      <c r="B1226" s="986">
        <v>4.2166138506597939</v>
      </c>
    </row>
    <row r="1227" spans="1:2">
      <c r="A1227" s="985">
        <v>43887.291666666664</v>
      </c>
      <c r="B1227" s="986">
        <v>4.1975968919901385</v>
      </c>
    </row>
    <row r="1228" spans="1:2">
      <c r="A1228" s="985">
        <v>43887.3125</v>
      </c>
      <c r="B1228" s="986">
        <v>4.2788239104362829</v>
      </c>
    </row>
    <row r="1229" spans="1:2">
      <c r="A1229" s="985">
        <v>43887.333333333336</v>
      </c>
      <c r="B1229" s="986">
        <v>4.2490823627966972</v>
      </c>
    </row>
    <row r="1230" spans="1:2">
      <c r="A1230" s="985">
        <v>43887.354166666664</v>
      </c>
      <c r="B1230" s="986">
        <v>4.2462012278847396</v>
      </c>
    </row>
    <row r="1231" spans="1:2">
      <c r="A1231" s="985">
        <v>43887.375</v>
      </c>
      <c r="B1231" s="986">
        <v>4.2193307440417511</v>
      </c>
    </row>
    <row r="1232" spans="1:2">
      <c r="A1232" s="985">
        <v>43887.395833333336</v>
      </c>
      <c r="B1232" s="986">
        <v>4.2871392096082372</v>
      </c>
    </row>
    <row r="1233" spans="1:2">
      <c r="A1233" s="985">
        <v>43887.416666666664</v>
      </c>
      <c r="B1233" s="986">
        <v>4.3007165299107628</v>
      </c>
    </row>
    <row r="1234" spans="1:2">
      <c r="A1234" s="985">
        <v>43887.4375</v>
      </c>
      <c r="B1234" s="986">
        <v>4.27535392706179</v>
      </c>
    </row>
    <row r="1235" spans="1:2">
      <c r="A1235" s="985">
        <v>43887.458333333336</v>
      </c>
      <c r="B1235" s="986">
        <v>4.3275810800389287</v>
      </c>
    </row>
    <row r="1236" spans="1:2">
      <c r="A1236" s="985">
        <v>43887.479166666664</v>
      </c>
      <c r="B1236" s="986">
        <v>4.3462623357255428</v>
      </c>
    </row>
    <row r="1237" spans="1:2">
      <c r="A1237" s="985">
        <v>43887.5</v>
      </c>
      <c r="B1237" s="986">
        <v>4.3004755721324024</v>
      </c>
    </row>
    <row r="1238" spans="1:2">
      <c r="A1238" s="985">
        <v>43887.520833333336</v>
      </c>
      <c r="B1238" s="986">
        <v>4.2239737359082534</v>
      </c>
    </row>
    <row r="1239" spans="1:2">
      <c r="A1239" s="985">
        <v>43887.541666666664</v>
      </c>
      <c r="B1239" s="986">
        <v>4.2640827330243258</v>
      </c>
    </row>
    <row r="1240" spans="1:2">
      <c r="A1240" s="985">
        <v>43887.5625</v>
      </c>
      <c r="B1240" s="986">
        <v>4.2437934350843234</v>
      </c>
    </row>
    <row r="1241" spans="1:2">
      <c r="A1241" s="985">
        <v>43887.583333333336</v>
      </c>
      <c r="B1241" s="986">
        <v>4.298235687892884</v>
      </c>
    </row>
    <row r="1242" spans="1:2">
      <c r="A1242" s="985">
        <v>43887.604166666664</v>
      </c>
      <c r="B1242" s="986">
        <v>4.2877965781113341</v>
      </c>
    </row>
    <row r="1243" spans="1:2">
      <c r="A1243" s="985">
        <v>43887.625</v>
      </c>
      <c r="B1243" s="986">
        <v>4.2525600621787207</v>
      </c>
    </row>
    <row r="1244" spans="1:2">
      <c r="A1244" s="985">
        <v>43887.645833333336</v>
      </c>
      <c r="B1244" s="986">
        <v>4.3132668548884494</v>
      </c>
    </row>
    <row r="1245" spans="1:2">
      <c r="A1245" s="985">
        <v>43887.666666666664</v>
      </c>
      <c r="B1245" s="986">
        <v>4.2734699610413776</v>
      </c>
    </row>
    <row r="1246" spans="1:2">
      <c r="A1246" s="985">
        <v>43887.6875</v>
      </c>
      <c r="B1246" s="986">
        <v>4.2183251484400692</v>
      </c>
    </row>
    <row r="1247" spans="1:2">
      <c r="A1247" s="985">
        <v>43887.708333333336</v>
      </c>
      <c r="B1247" s="986">
        <v>4.3178866870908275</v>
      </c>
    </row>
    <row r="1248" spans="1:2">
      <c r="A1248" s="985">
        <v>43887.729166666664</v>
      </c>
      <c r="B1248" s="986">
        <v>4.241025360301137</v>
      </c>
    </row>
    <row r="1249" spans="1:2">
      <c r="A1249" s="985">
        <v>43887.75</v>
      </c>
      <c r="B1249" s="986">
        <v>4.2971905078221528</v>
      </c>
    </row>
    <row r="1250" spans="1:2">
      <c r="A1250" s="985">
        <v>43887.770833333336</v>
      </c>
      <c r="B1250" s="986">
        <v>4.3278987200723753</v>
      </c>
    </row>
    <row r="1251" spans="1:2">
      <c r="A1251" s="985">
        <v>43887.791666666664</v>
      </c>
      <c r="B1251" s="986">
        <v>4.2727163604771095</v>
      </c>
    </row>
    <row r="1252" spans="1:2">
      <c r="A1252" s="985">
        <v>43887.8125</v>
      </c>
      <c r="B1252" s="986">
        <v>4.2494358087682889</v>
      </c>
    </row>
    <row r="1253" spans="1:2">
      <c r="A1253" s="985">
        <v>43887.833333333336</v>
      </c>
      <c r="B1253" s="986">
        <v>4.2603426709150272</v>
      </c>
    </row>
    <row r="1254" spans="1:2">
      <c r="A1254" s="985">
        <v>43887.854166666664</v>
      </c>
      <c r="B1254" s="986">
        <v>4.1744834716017873</v>
      </c>
    </row>
    <row r="1255" spans="1:2">
      <c r="A1255" s="985">
        <v>43887.875</v>
      </c>
      <c r="B1255" s="986">
        <v>4.3166892320021155</v>
      </c>
    </row>
    <row r="1256" spans="1:2">
      <c r="A1256" s="985">
        <v>43887.895833333336</v>
      </c>
      <c r="B1256" s="986">
        <v>4.3382005002349615</v>
      </c>
    </row>
    <row r="1257" spans="1:2">
      <c r="A1257" s="985">
        <v>43887.916666666664</v>
      </c>
      <c r="B1257" s="986">
        <v>4.3343227307519152</v>
      </c>
    </row>
    <row r="1258" spans="1:2">
      <c r="A1258" s="985">
        <v>43887.9375</v>
      </c>
      <c r="B1258" s="986">
        <v>4.3259522897294822</v>
      </c>
    </row>
    <row r="1259" spans="1:2">
      <c r="A1259" s="985">
        <v>43887.958333333336</v>
      </c>
      <c r="B1259" s="986">
        <v>4.3441023263666363</v>
      </c>
    </row>
    <row r="1260" spans="1:2">
      <c r="A1260" s="985">
        <v>43887.979166666664</v>
      </c>
      <c r="B1260" s="986">
        <v>4.2750385919482348</v>
      </c>
    </row>
    <row r="1261" spans="1:2">
      <c r="A1261" s="985">
        <v>43888</v>
      </c>
      <c r="B1261" s="986">
        <v>4.3051479130258992</v>
      </c>
    </row>
    <row r="1262" spans="1:2">
      <c r="A1262" s="985">
        <v>43888.020833333336</v>
      </c>
      <c r="B1262" s="986">
        <v>4.3268023119825454</v>
      </c>
    </row>
    <row r="1263" spans="1:2">
      <c r="A1263" s="985">
        <v>43888.041666666664</v>
      </c>
      <c r="B1263" s="986">
        <v>4.3416129728882673</v>
      </c>
    </row>
    <row r="1264" spans="1:2">
      <c r="A1264" s="985">
        <v>43888.0625</v>
      </c>
      <c r="B1264" s="986">
        <v>4.4009420288623211</v>
      </c>
    </row>
    <row r="1265" spans="1:2">
      <c r="A1265" s="985">
        <v>43888.083333333336</v>
      </c>
      <c r="B1265" s="986">
        <v>4.2991171186375947</v>
      </c>
    </row>
    <row r="1266" spans="1:2">
      <c r="A1266" s="985">
        <v>43888.104166666664</v>
      </c>
      <c r="B1266" s="986">
        <v>4.2892151477539704</v>
      </c>
    </row>
    <row r="1267" spans="1:2">
      <c r="A1267" s="985">
        <v>43888.125</v>
      </c>
      <c r="B1267" s="986">
        <v>4.2958402742321296</v>
      </c>
    </row>
    <row r="1268" spans="1:2">
      <c r="A1268" s="985">
        <v>43888.145833333336</v>
      </c>
      <c r="B1268" s="986">
        <v>4.349206757576515</v>
      </c>
    </row>
    <row r="1269" spans="1:2">
      <c r="A1269" s="985">
        <v>43888.166666666664</v>
      </c>
      <c r="B1269" s="986">
        <v>4.367638531865345</v>
      </c>
    </row>
    <row r="1270" spans="1:2">
      <c r="A1270" s="985">
        <v>43888.1875</v>
      </c>
      <c r="B1270" s="986">
        <v>4.367944668823232</v>
      </c>
    </row>
    <row r="1271" spans="1:2">
      <c r="A1271" s="985">
        <v>43888.208333333336</v>
      </c>
      <c r="B1271" s="986">
        <v>4.3676753522207337</v>
      </c>
    </row>
    <row r="1272" spans="1:2">
      <c r="A1272" s="985">
        <v>43888.229166666664</v>
      </c>
      <c r="B1272" s="986">
        <v>4.3949287004458411</v>
      </c>
    </row>
    <row r="1273" spans="1:2">
      <c r="A1273" s="985">
        <v>43888.25</v>
      </c>
      <c r="B1273" s="986">
        <v>4.4028386261003716</v>
      </c>
    </row>
    <row r="1274" spans="1:2">
      <c r="A1274" s="985">
        <v>43888.270833333336</v>
      </c>
      <c r="B1274" s="986">
        <v>4.4181544276782212</v>
      </c>
    </row>
    <row r="1275" spans="1:2">
      <c r="A1275" s="985">
        <v>43888.291666666664</v>
      </c>
      <c r="B1275" s="986">
        <v>4.3082057371632096</v>
      </c>
    </row>
    <row r="1276" spans="1:2">
      <c r="A1276" s="985">
        <v>43888.3125</v>
      </c>
      <c r="B1276" s="986">
        <v>4.3299768150577114</v>
      </c>
    </row>
    <row r="1277" spans="1:2">
      <c r="A1277" s="985">
        <v>43888.333333333336</v>
      </c>
      <c r="B1277" s="986">
        <v>4.3896478788099351</v>
      </c>
    </row>
    <row r="1278" spans="1:2">
      <c r="A1278" s="985">
        <v>43888.354166666664</v>
      </c>
      <c r="B1278" s="986">
        <v>4.377884099001272</v>
      </c>
    </row>
    <row r="1279" spans="1:2">
      <c r="A1279" s="985">
        <v>43888.375</v>
      </c>
      <c r="B1279" s="986">
        <v>4.3787034820868733</v>
      </c>
    </row>
    <row r="1280" spans="1:2">
      <c r="A1280" s="985">
        <v>43888.395833333336</v>
      </c>
      <c r="B1280" s="986">
        <v>4.5477053005662231</v>
      </c>
    </row>
    <row r="1281" spans="1:2">
      <c r="A1281" s="985">
        <v>43888.416666666664</v>
      </c>
      <c r="B1281" s="986">
        <v>4.5804023316337004</v>
      </c>
    </row>
    <row r="1282" spans="1:2">
      <c r="A1282" s="985">
        <v>43888.4375</v>
      </c>
      <c r="B1282" s="986">
        <v>4.6699181013844075</v>
      </c>
    </row>
    <row r="1283" spans="1:2">
      <c r="A1283" s="985">
        <v>43888.458333333336</v>
      </c>
      <c r="B1283" s="986">
        <v>4.6370754058265851</v>
      </c>
    </row>
    <row r="1284" spans="1:2">
      <c r="A1284" s="985">
        <v>43888.479166666664</v>
      </c>
      <c r="B1284" s="986">
        <v>4.6380066851464408</v>
      </c>
    </row>
    <row r="1285" spans="1:2">
      <c r="A1285" s="985">
        <v>43888.5</v>
      </c>
      <c r="B1285" s="986">
        <v>4.5395307291506066</v>
      </c>
    </row>
    <row r="1286" spans="1:2">
      <c r="A1286" s="985">
        <v>43888.520833333336</v>
      </c>
      <c r="B1286" s="986">
        <v>4.6370263626385064</v>
      </c>
    </row>
    <row r="1287" spans="1:2">
      <c r="A1287" s="985">
        <v>43888.541666666664</v>
      </c>
      <c r="B1287" s="986">
        <v>4.5453811489149096</v>
      </c>
    </row>
    <row r="1288" spans="1:2">
      <c r="A1288" s="985">
        <v>43888.5625</v>
      </c>
      <c r="B1288" s="986">
        <v>4.632857904924701</v>
      </c>
    </row>
    <row r="1289" spans="1:2">
      <c r="A1289" s="985">
        <v>43888.583333333336</v>
      </c>
      <c r="B1289" s="986">
        <v>4.5692200735211372</v>
      </c>
    </row>
    <row r="1290" spans="1:2">
      <c r="A1290" s="985">
        <v>43888.604166666664</v>
      </c>
      <c r="B1290" s="986">
        <v>4.6587975902172429</v>
      </c>
    </row>
    <row r="1291" spans="1:2">
      <c r="A1291" s="985">
        <v>43888.625</v>
      </c>
      <c r="B1291" s="986">
        <v>4.5637516601321595</v>
      </c>
    </row>
    <row r="1292" spans="1:2">
      <c r="A1292" s="985">
        <v>43888.645833333336</v>
      </c>
      <c r="B1292" s="986">
        <v>4.4131812912722426</v>
      </c>
    </row>
    <row r="1293" spans="1:2">
      <c r="A1293" s="985">
        <v>43888.666666666664</v>
      </c>
      <c r="B1293" s="986">
        <v>4.4505713606874151</v>
      </c>
    </row>
    <row r="1294" spans="1:2">
      <c r="A1294" s="985">
        <v>43888.6875</v>
      </c>
      <c r="B1294" s="986">
        <v>4.4151455024257302</v>
      </c>
    </row>
    <row r="1295" spans="1:2">
      <c r="A1295" s="985">
        <v>43888.708333333336</v>
      </c>
      <c r="B1295" s="986">
        <v>4.3677918398235409</v>
      </c>
    </row>
    <row r="1296" spans="1:2">
      <c r="A1296" s="985">
        <v>43888.729166666664</v>
      </c>
      <c r="B1296" s="986">
        <v>4.4213814301830201</v>
      </c>
    </row>
    <row r="1297" spans="1:2">
      <c r="A1297" s="985">
        <v>43888.75</v>
      </c>
      <c r="B1297" s="986">
        <v>4.4055475874079599</v>
      </c>
    </row>
    <row r="1298" spans="1:2">
      <c r="A1298" s="985">
        <v>43888.770833333336</v>
      </c>
      <c r="B1298" s="986">
        <v>4.4052359153413114</v>
      </c>
    </row>
    <row r="1299" spans="1:2">
      <c r="A1299" s="985">
        <v>43888.791666666664</v>
      </c>
      <c r="B1299" s="986">
        <v>4.3838005373254418</v>
      </c>
    </row>
    <row r="1300" spans="1:2">
      <c r="A1300" s="985">
        <v>43888.8125</v>
      </c>
      <c r="B1300" s="986">
        <v>4.3923896531470952</v>
      </c>
    </row>
    <row r="1301" spans="1:2">
      <c r="A1301" s="985">
        <v>43888.833333333336</v>
      </c>
      <c r="B1301" s="986">
        <v>4.4557834214841323</v>
      </c>
    </row>
    <row r="1302" spans="1:2">
      <c r="A1302" s="985">
        <v>43888.854166666664</v>
      </c>
      <c r="B1302" s="986">
        <v>4.4122837671699626</v>
      </c>
    </row>
    <row r="1303" spans="1:2">
      <c r="A1303" s="985">
        <v>43888.875</v>
      </c>
      <c r="B1303" s="986">
        <v>4.3815796846109958</v>
      </c>
    </row>
    <row r="1304" spans="1:2">
      <c r="A1304" s="985">
        <v>43888.895833333336</v>
      </c>
      <c r="B1304" s="986">
        <v>4.3818597705620856</v>
      </c>
    </row>
    <row r="1305" spans="1:2">
      <c r="A1305" s="985">
        <v>43888.916666666664</v>
      </c>
      <c r="B1305" s="986">
        <v>4.3933661683048637</v>
      </c>
    </row>
    <row r="1306" spans="1:2">
      <c r="A1306" s="985">
        <v>43888.9375</v>
      </c>
      <c r="B1306" s="986">
        <v>4.4236416987453895</v>
      </c>
    </row>
    <row r="1307" spans="1:2">
      <c r="A1307" s="985">
        <v>43888.958333333336</v>
      </c>
      <c r="B1307" s="986">
        <v>4.33958560668139</v>
      </c>
    </row>
    <row r="1308" spans="1:2">
      <c r="A1308" s="985">
        <v>43888.979166666664</v>
      </c>
      <c r="B1308" s="986">
        <v>4.431340335868299</v>
      </c>
    </row>
    <row r="1309" spans="1:2">
      <c r="A1309" s="985">
        <v>43889</v>
      </c>
      <c r="B1309" s="986">
        <v>4.4198147784401147</v>
      </c>
    </row>
    <row r="1310" spans="1:2">
      <c r="A1310" s="985">
        <v>43889.020833333336</v>
      </c>
      <c r="B1310" s="986">
        <v>4.3896839356360333</v>
      </c>
    </row>
    <row r="1311" spans="1:2">
      <c r="A1311" s="985">
        <v>43889.041666666664</v>
      </c>
      <c r="B1311" s="986">
        <v>4.4860765051303639</v>
      </c>
    </row>
    <row r="1312" spans="1:2">
      <c r="A1312" s="985">
        <v>43889.0625</v>
      </c>
      <c r="B1312" s="986">
        <v>4.353264088121553</v>
      </c>
    </row>
    <row r="1313" spans="1:2">
      <c r="A1313" s="985">
        <v>43889.083333333336</v>
      </c>
      <c r="B1313" s="986">
        <v>4.3632867001514466</v>
      </c>
    </row>
    <row r="1314" spans="1:2">
      <c r="A1314" s="985">
        <v>43889.104166666664</v>
      </c>
      <c r="B1314" s="986">
        <v>4.4108868795964451</v>
      </c>
    </row>
    <row r="1315" spans="1:2">
      <c r="A1315" s="985">
        <v>43889.125</v>
      </c>
      <c r="B1315" s="986">
        <v>4.4083197324329779</v>
      </c>
    </row>
    <row r="1316" spans="1:2">
      <c r="A1316" s="985">
        <v>43889.145833333336</v>
      </c>
      <c r="B1316" s="986">
        <v>4.4104708791710436</v>
      </c>
    </row>
    <row r="1317" spans="1:2">
      <c r="A1317" s="985">
        <v>43889.166666666664</v>
      </c>
      <c r="B1317" s="986">
        <v>4.4331805697745743</v>
      </c>
    </row>
    <row r="1318" spans="1:2">
      <c r="A1318" s="985">
        <v>43889.1875</v>
      </c>
      <c r="B1318" s="986">
        <v>4.3832590897153647</v>
      </c>
    </row>
    <row r="1319" spans="1:2">
      <c r="A1319" s="985">
        <v>43889.208333333336</v>
      </c>
      <c r="B1319" s="986">
        <v>4.3959001832538185</v>
      </c>
    </row>
    <row r="1320" spans="1:2">
      <c r="A1320" s="985">
        <v>43889.229166666664</v>
      </c>
      <c r="B1320" s="986">
        <v>4.3496912647452621</v>
      </c>
    </row>
    <row r="1321" spans="1:2">
      <c r="A1321" s="985">
        <v>43889.25</v>
      </c>
      <c r="B1321" s="986">
        <v>4.4294088468369512</v>
      </c>
    </row>
    <row r="1322" spans="1:2">
      <c r="A1322" s="985">
        <v>43889.270833333336</v>
      </c>
      <c r="B1322" s="986">
        <v>4.3594529531482191</v>
      </c>
    </row>
    <row r="1323" spans="1:2">
      <c r="A1323" s="985">
        <v>43889.291666666664</v>
      </c>
      <c r="B1323" s="986">
        <v>4.3902534132098987</v>
      </c>
    </row>
    <row r="1324" spans="1:2">
      <c r="A1324" s="985">
        <v>43889.3125</v>
      </c>
      <c r="B1324" s="986">
        <v>4.3419728584898012</v>
      </c>
    </row>
    <row r="1325" spans="1:2">
      <c r="A1325" s="985">
        <v>43889.333333333336</v>
      </c>
      <c r="B1325" s="986">
        <v>4.3236656450252564</v>
      </c>
    </row>
    <row r="1326" spans="1:2">
      <c r="A1326" s="985">
        <v>43889.354166666664</v>
      </c>
      <c r="B1326" s="986">
        <v>4.3225711029954255</v>
      </c>
    </row>
    <row r="1327" spans="1:2">
      <c r="A1327" s="985">
        <v>43889.375</v>
      </c>
      <c r="B1327" s="986">
        <v>4.2907655441926584</v>
      </c>
    </row>
    <row r="1328" spans="1:2">
      <c r="A1328" s="985">
        <v>43889.395833333336</v>
      </c>
      <c r="B1328" s="986">
        <v>4.3747719739460287</v>
      </c>
    </row>
    <row r="1329" spans="1:2">
      <c r="A1329" s="985">
        <v>43889.416666666664</v>
      </c>
      <c r="B1329" s="986">
        <v>4.4078396692768571</v>
      </c>
    </row>
    <row r="1330" spans="1:2">
      <c r="A1330" s="985">
        <v>43889.4375</v>
      </c>
      <c r="B1330" s="986">
        <v>4.3224211144261062</v>
      </c>
    </row>
    <row r="1331" spans="1:2">
      <c r="A1331" s="985">
        <v>43889.458333333336</v>
      </c>
      <c r="B1331" s="986">
        <v>4.3345589552385109</v>
      </c>
    </row>
    <row r="1332" spans="1:2">
      <c r="A1332" s="985">
        <v>43889.479166666664</v>
      </c>
      <c r="B1332" s="986">
        <v>4.3202855542509093</v>
      </c>
    </row>
    <row r="1333" spans="1:2">
      <c r="A1333" s="985">
        <v>43889.5</v>
      </c>
      <c r="B1333" s="986">
        <v>4.2708329288288951</v>
      </c>
    </row>
    <row r="1334" spans="1:2">
      <c r="A1334" s="985">
        <v>43889.520833333336</v>
      </c>
      <c r="B1334" s="986">
        <v>4.2903637830685408</v>
      </c>
    </row>
    <row r="1335" spans="1:2">
      <c r="A1335" s="985">
        <v>43889.541666666664</v>
      </c>
      <c r="B1335" s="986">
        <v>4.4574088373014495</v>
      </c>
    </row>
    <row r="1336" spans="1:2">
      <c r="A1336" s="985">
        <v>43889.5625</v>
      </c>
      <c r="B1336" s="986">
        <v>4.3463431563124892</v>
      </c>
    </row>
    <row r="1337" spans="1:2">
      <c r="A1337" s="985">
        <v>43889.583333333336</v>
      </c>
      <c r="B1337" s="986">
        <v>4.3717186619631114</v>
      </c>
    </row>
    <row r="1338" spans="1:2">
      <c r="A1338" s="985">
        <v>43889.604166666664</v>
      </c>
      <c r="B1338" s="986">
        <v>4.3407047657399538</v>
      </c>
    </row>
    <row r="1339" spans="1:2">
      <c r="A1339" s="985">
        <v>43889.625</v>
      </c>
      <c r="B1339" s="986">
        <v>4.338412290232049</v>
      </c>
    </row>
    <row r="1340" spans="1:2">
      <c r="A1340" s="985">
        <v>43889.645833333336</v>
      </c>
      <c r="B1340" s="986">
        <v>4.2809068528003991</v>
      </c>
    </row>
    <row r="1341" spans="1:2">
      <c r="A1341" s="985">
        <v>43889.666666666664</v>
      </c>
      <c r="B1341" s="986">
        <v>4.3343812354012492</v>
      </c>
    </row>
    <row r="1342" spans="1:2">
      <c r="A1342" s="985">
        <v>43889.6875</v>
      </c>
      <c r="B1342" s="986">
        <v>4.2671719727934239</v>
      </c>
    </row>
    <row r="1343" spans="1:2">
      <c r="A1343" s="985">
        <v>43889.708333333336</v>
      </c>
      <c r="B1343" s="986">
        <v>4.2648626378633914</v>
      </c>
    </row>
    <row r="1344" spans="1:2">
      <c r="A1344" s="985">
        <v>43889.729166666664</v>
      </c>
      <c r="B1344" s="986">
        <v>4.2511941715040145</v>
      </c>
    </row>
    <row r="1345" spans="1:2">
      <c r="A1345" s="985">
        <v>43889.75</v>
      </c>
      <c r="B1345" s="986">
        <v>4.2450540928273561</v>
      </c>
    </row>
    <row r="1346" spans="1:2">
      <c r="A1346" s="985">
        <v>43889.770833333336</v>
      </c>
      <c r="B1346" s="986">
        <v>4.2523567601520984</v>
      </c>
    </row>
    <row r="1347" spans="1:2">
      <c r="A1347" s="985">
        <v>43889.791666666664</v>
      </c>
      <c r="B1347" s="986">
        <v>4.1319227964720788</v>
      </c>
    </row>
    <row r="1348" spans="1:2">
      <c r="A1348" s="985">
        <v>43889.8125</v>
      </c>
      <c r="B1348" s="986">
        <v>4.1811289416833057</v>
      </c>
    </row>
    <row r="1349" spans="1:2">
      <c r="A1349" s="985">
        <v>43889.833333333336</v>
      </c>
      <c r="B1349" s="986">
        <v>4.2103341783707338</v>
      </c>
    </row>
    <row r="1350" spans="1:2">
      <c r="A1350" s="985">
        <v>43889.854166666664</v>
      </c>
      <c r="B1350" s="986">
        <v>4.236497693643388</v>
      </c>
    </row>
    <row r="1351" spans="1:2">
      <c r="A1351" s="985">
        <v>43889.875</v>
      </c>
      <c r="B1351" s="986">
        <v>4.2139018022248313</v>
      </c>
    </row>
    <row r="1352" spans="1:2">
      <c r="A1352" s="985">
        <v>43889.895833333336</v>
      </c>
      <c r="B1352" s="986">
        <v>4.1871426824169857</v>
      </c>
    </row>
    <row r="1353" spans="1:2">
      <c r="A1353" s="985">
        <v>43889.916666666664</v>
      </c>
      <c r="B1353" s="986">
        <v>4.1647672911898956</v>
      </c>
    </row>
    <row r="1354" spans="1:2">
      <c r="A1354" s="985">
        <v>43889.9375</v>
      </c>
      <c r="B1354" s="986">
        <v>4.2342267141987877</v>
      </c>
    </row>
    <row r="1355" spans="1:2">
      <c r="A1355" s="985">
        <v>43889.958333333336</v>
      </c>
      <c r="B1355" s="986">
        <v>4.1455766552955744</v>
      </c>
    </row>
    <row r="1356" spans="1:2">
      <c r="A1356" s="985">
        <v>43889.979166666664</v>
      </c>
      <c r="B1356" s="986">
        <v>4.1714207337548332</v>
      </c>
    </row>
    <row r="1357" spans="1:2">
      <c r="A1357" s="985">
        <v>43890</v>
      </c>
      <c r="B1357" s="986">
        <v>4.178942255520572</v>
      </c>
    </row>
    <row r="1358" spans="1:2">
      <c r="A1358" s="985">
        <v>43890.020833333336</v>
      </c>
      <c r="B1358" s="986">
        <v>4.2797787750864194</v>
      </c>
    </row>
    <row r="1359" spans="1:2">
      <c r="A1359" s="985">
        <v>43890.041666666664</v>
      </c>
      <c r="B1359" s="986">
        <v>4.2063009128388433</v>
      </c>
    </row>
    <row r="1360" spans="1:2">
      <c r="A1360" s="985">
        <v>43890.0625</v>
      </c>
      <c r="B1360" s="986">
        <v>4.1523049375456242</v>
      </c>
    </row>
    <row r="1361" spans="1:2">
      <c r="A1361" s="985">
        <v>43890.083333333336</v>
      </c>
      <c r="B1361" s="986">
        <v>4.1632595550682812</v>
      </c>
    </row>
    <row r="1362" spans="1:2">
      <c r="A1362" s="985">
        <v>43890.104166666664</v>
      </c>
      <c r="B1362" s="986">
        <v>4.1582478758258121</v>
      </c>
    </row>
    <row r="1363" spans="1:2">
      <c r="A1363" s="985">
        <v>43890.125</v>
      </c>
      <c r="B1363" s="986">
        <v>4.1185630278972285</v>
      </c>
    </row>
    <row r="1364" spans="1:2">
      <c r="A1364" s="985">
        <v>43890.145833333336</v>
      </c>
      <c r="B1364" s="986">
        <v>4.1471622011934715</v>
      </c>
    </row>
    <row r="1365" spans="1:2">
      <c r="A1365" s="985">
        <v>43890.166666666664</v>
      </c>
      <c r="B1365" s="986">
        <v>4.0609840846930938</v>
      </c>
    </row>
    <row r="1366" spans="1:2">
      <c r="A1366" s="985">
        <v>43890.1875</v>
      </c>
      <c r="B1366" s="986">
        <v>4.1773141315724285</v>
      </c>
    </row>
    <row r="1367" spans="1:2">
      <c r="A1367" s="985">
        <v>43890.208333333336</v>
      </c>
      <c r="B1367" s="986">
        <v>4.1420862108675971</v>
      </c>
    </row>
    <row r="1368" spans="1:2">
      <c r="A1368" s="985">
        <v>43890.229166666664</v>
      </c>
      <c r="B1368" s="986">
        <v>4.1246730689890683</v>
      </c>
    </row>
    <row r="1369" spans="1:2">
      <c r="A1369" s="985">
        <v>43890.25</v>
      </c>
      <c r="B1369" s="986">
        <v>4.1508828363795249</v>
      </c>
    </row>
    <row r="1370" spans="1:2">
      <c r="A1370" s="985">
        <v>43890.270833333336</v>
      </c>
      <c r="B1370" s="986">
        <v>4.1905682989810078</v>
      </c>
    </row>
    <row r="1371" spans="1:2">
      <c r="A1371" s="985">
        <v>43890.291666666664</v>
      </c>
      <c r="B1371" s="986">
        <v>4.1304965780323579</v>
      </c>
    </row>
    <row r="1372" spans="1:2">
      <c r="A1372" s="985">
        <v>43890.3125</v>
      </c>
      <c r="B1372" s="986">
        <v>4.241416077698684</v>
      </c>
    </row>
    <row r="1373" spans="1:2">
      <c r="A1373" s="985">
        <v>43890.333333333336</v>
      </c>
      <c r="B1373" s="986">
        <v>4.206119571036349</v>
      </c>
    </row>
    <row r="1374" spans="1:2">
      <c r="A1374" s="985">
        <v>43890.354166666664</v>
      </c>
      <c r="B1374" s="986">
        <v>4.1859597986977963</v>
      </c>
    </row>
    <row r="1375" spans="1:2">
      <c r="A1375" s="985">
        <v>43890.375</v>
      </c>
      <c r="B1375" s="986">
        <v>4.1986820172104569</v>
      </c>
    </row>
    <row r="1376" spans="1:2">
      <c r="A1376" s="985">
        <v>43890.395833333336</v>
      </c>
      <c r="B1376" s="986">
        <v>4.1617033672519028</v>
      </c>
    </row>
    <row r="1377" spans="1:2">
      <c r="A1377" s="985">
        <v>43890.416666666664</v>
      </c>
      <c r="B1377" s="986">
        <v>4.1718317335471511</v>
      </c>
    </row>
    <row r="1378" spans="1:2">
      <c r="A1378" s="985">
        <v>43890.4375</v>
      </c>
      <c r="B1378" s="986">
        <v>4.2075808385076625</v>
      </c>
    </row>
    <row r="1379" spans="1:2">
      <c r="A1379" s="985">
        <v>43890.458333333336</v>
      </c>
      <c r="B1379" s="986">
        <v>4.1371583347726197</v>
      </c>
    </row>
    <row r="1380" spans="1:2">
      <c r="A1380" s="985">
        <v>43890.479166666664</v>
      </c>
      <c r="B1380" s="986">
        <v>4.2587919526009097</v>
      </c>
    </row>
    <row r="1381" spans="1:2">
      <c r="A1381" s="985">
        <v>43890.5</v>
      </c>
      <c r="B1381" s="986">
        <v>4.2016456239442856</v>
      </c>
    </row>
    <row r="1382" spans="1:2">
      <c r="A1382" s="985">
        <v>43890.520833333336</v>
      </c>
      <c r="B1382" s="986">
        <v>4.2228884908060236</v>
      </c>
    </row>
    <row r="1383" spans="1:2">
      <c r="A1383" s="985">
        <v>43890.541666666664</v>
      </c>
      <c r="B1383" s="986">
        <v>4.1822065898838146</v>
      </c>
    </row>
    <row r="1384" spans="1:2">
      <c r="A1384" s="985">
        <v>43890.5625</v>
      </c>
      <c r="B1384" s="986">
        <v>4.2061995434471307</v>
      </c>
    </row>
    <row r="1385" spans="1:2">
      <c r="A1385" s="985">
        <v>43890.583333333336</v>
      </c>
      <c r="B1385" s="986">
        <v>4.1737432070593865</v>
      </c>
    </row>
    <row r="1386" spans="1:2">
      <c r="A1386" s="985">
        <v>43890.604166666664</v>
      </c>
      <c r="B1386" s="986">
        <v>4.153747510941078</v>
      </c>
    </row>
    <row r="1387" spans="1:2">
      <c r="A1387" s="985">
        <v>43890.625</v>
      </c>
      <c r="B1387" s="986">
        <v>4.1537130912765861</v>
      </c>
    </row>
    <row r="1388" spans="1:2">
      <c r="A1388" s="985">
        <v>43890.645833333336</v>
      </c>
      <c r="B1388" s="986">
        <v>4.1435168518477843</v>
      </c>
    </row>
    <row r="1389" spans="1:2">
      <c r="A1389" s="985">
        <v>43890.666666666664</v>
      </c>
      <c r="B1389" s="986">
        <v>4.1341410816336674</v>
      </c>
    </row>
    <row r="1390" spans="1:2">
      <c r="A1390" s="985">
        <v>43890.6875</v>
      </c>
      <c r="B1390" s="986">
        <v>4.1037831978044572</v>
      </c>
    </row>
    <row r="1391" spans="1:2">
      <c r="A1391" s="985">
        <v>43890.708333333336</v>
      </c>
      <c r="B1391" s="986">
        <v>4.1484936284832656</v>
      </c>
    </row>
    <row r="1392" spans="1:2">
      <c r="A1392" s="985">
        <v>43890.729166666664</v>
      </c>
      <c r="B1392" s="986">
        <v>4.1714525402316616</v>
      </c>
    </row>
    <row r="1393" spans="1:2">
      <c r="A1393" s="985">
        <v>43890.75</v>
      </c>
      <c r="B1393" s="986">
        <v>4.1429243953898549</v>
      </c>
    </row>
    <row r="1394" spans="1:2">
      <c r="A1394" s="985">
        <v>43890.770833333336</v>
      </c>
      <c r="B1394" s="986">
        <v>4.2602483382345078</v>
      </c>
    </row>
    <row r="1395" spans="1:2">
      <c r="A1395" s="985">
        <v>43890.791666666664</v>
      </c>
      <c r="B1395" s="986">
        <v>4.1933034150861204</v>
      </c>
    </row>
    <row r="1396" spans="1:2">
      <c r="A1396" s="985">
        <v>43890.8125</v>
      </c>
      <c r="B1396" s="986">
        <v>3.5756216321347489</v>
      </c>
    </row>
    <row r="1397" spans="1:2">
      <c r="A1397" s="985">
        <v>43890.833333333336</v>
      </c>
      <c r="B1397" s="986">
        <v>2.07361421878967</v>
      </c>
    </row>
    <row r="1398" spans="1:2">
      <c r="A1398" s="985">
        <v>43890.854166666664</v>
      </c>
      <c r="B1398" s="986">
        <v>2.0408594472230308</v>
      </c>
    </row>
    <row r="1399" spans="1:2">
      <c r="A1399" s="985">
        <v>43890.875</v>
      </c>
      <c r="B1399" s="986">
        <v>2.0391687534025147</v>
      </c>
    </row>
    <row r="1400" spans="1:2">
      <c r="A1400" s="985">
        <v>43890.895833333336</v>
      </c>
      <c r="B1400" s="986">
        <v>2.0767778271498778</v>
      </c>
    </row>
    <row r="1401" spans="1:2">
      <c r="A1401" s="985">
        <v>43890.916666666664</v>
      </c>
      <c r="B1401" s="986">
        <v>2.1261682600403824</v>
      </c>
    </row>
    <row r="1402" spans="1:2">
      <c r="A1402" s="985">
        <v>43890.9375</v>
      </c>
      <c r="B1402" s="986">
        <v>2.1668887545561626</v>
      </c>
    </row>
    <row r="1403" spans="1:2">
      <c r="A1403" s="985">
        <v>43890.958333333336</v>
      </c>
      <c r="B1403" s="986">
        <v>2.1904364294993379</v>
      </c>
    </row>
    <row r="1404" spans="1:2">
      <c r="A1404" s="985"/>
      <c r="B1404" s="986"/>
    </row>
    <row r="1405" spans="1:2">
      <c r="A1405" s="985"/>
      <c r="B1405" s="986"/>
    </row>
    <row r="1406" spans="1:2">
      <c r="A1406" s="985"/>
      <c r="B1406" s="986"/>
    </row>
    <row r="1407" spans="1:2">
      <c r="A1407" s="985"/>
      <c r="B1407" s="986"/>
    </row>
    <row r="1408" spans="1:2">
      <c r="A1408" s="985"/>
      <c r="B1408" s="986"/>
    </row>
    <row r="1409" spans="1:2">
      <c r="A1409" s="985"/>
      <c r="B1409" s="986"/>
    </row>
    <row r="1410" spans="1:2">
      <c r="A1410" s="985"/>
      <c r="B1410" s="986"/>
    </row>
    <row r="1411" spans="1:2">
      <c r="A1411" s="985"/>
      <c r="B1411" s="986"/>
    </row>
    <row r="1412" spans="1:2">
      <c r="A1412" s="985"/>
      <c r="B1412" s="986"/>
    </row>
    <row r="1413" spans="1:2">
      <c r="A1413" s="985"/>
      <c r="B1413" s="986"/>
    </row>
    <row r="1414" spans="1:2">
      <c r="A1414" s="985"/>
      <c r="B1414" s="986"/>
    </row>
    <row r="1415" spans="1:2">
      <c r="A1415" s="985"/>
      <c r="B1415" s="986"/>
    </row>
    <row r="1416" spans="1:2">
      <c r="A1416" s="985"/>
      <c r="B1416" s="986"/>
    </row>
    <row r="1417" spans="1:2">
      <c r="A1417" s="985"/>
      <c r="B1417" s="986"/>
    </row>
    <row r="1418" spans="1:2">
      <c r="A1418" s="985"/>
      <c r="B1418" s="986"/>
    </row>
    <row r="1419" spans="1:2">
      <c r="A1419" s="985"/>
      <c r="B1419" s="986"/>
    </row>
    <row r="1420" spans="1:2">
      <c r="A1420" s="985"/>
      <c r="B1420" s="986"/>
    </row>
    <row r="1421" spans="1:2">
      <c r="A1421" s="985"/>
      <c r="B1421" s="986"/>
    </row>
    <row r="1422" spans="1:2">
      <c r="A1422" s="985"/>
      <c r="B1422" s="986"/>
    </row>
    <row r="1423" spans="1:2">
      <c r="A1423" s="985"/>
      <c r="B1423" s="986"/>
    </row>
    <row r="1424" spans="1:2">
      <c r="A1424" s="985"/>
      <c r="B1424" s="986"/>
    </row>
    <row r="1425" spans="1:2">
      <c r="A1425" s="985"/>
      <c r="B1425" s="986"/>
    </row>
    <row r="1426" spans="1:2">
      <c r="A1426" s="985"/>
      <c r="B1426" s="986"/>
    </row>
    <row r="1427" spans="1:2">
      <c r="A1427" s="985"/>
      <c r="B1427" s="986"/>
    </row>
    <row r="1428" spans="1:2">
      <c r="A1428" s="985"/>
      <c r="B1428" s="986"/>
    </row>
    <row r="1429" spans="1:2">
      <c r="A1429" s="985"/>
      <c r="B1429" s="986"/>
    </row>
    <row r="1430" spans="1:2">
      <c r="A1430" s="985"/>
      <c r="B1430" s="986"/>
    </row>
    <row r="1431" spans="1:2">
      <c r="A1431" s="985"/>
      <c r="B1431" s="986"/>
    </row>
    <row r="1432" spans="1:2">
      <c r="A1432" s="985"/>
      <c r="B1432" s="986"/>
    </row>
    <row r="1433" spans="1:2">
      <c r="A1433" s="985"/>
      <c r="B1433" s="986"/>
    </row>
    <row r="1434" spans="1:2">
      <c r="A1434" s="985"/>
      <c r="B1434" s="986"/>
    </row>
    <row r="1435" spans="1:2">
      <c r="A1435" s="985"/>
      <c r="B1435" s="986"/>
    </row>
    <row r="1436" spans="1:2">
      <c r="A1436" s="985"/>
      <c r="B1436" s="986"/>
    </row>
    <row r="1437" spans="1:2">
      <c r="A1437" s="985"/>
      <c r="B1437" s="986"/>
    </row>
    <row r="1438" spans="1:2">
      <c r="A1438" s="985"/>
      <c r="B1438" s="986"/>
    </row>
    <row r="1439" spans="1:2">
      <c r="A1439" s="985"/>
      <c r="B1439" s="986"/>
    </row>
    <row r="1440" spans="1:2">
      <c r="A1440" s="985"/>
      <c r="B1440" s="986"/>
    </row>
    <row r="1441" spans="1:2">
      <c r="A1441" s="985"/>
      <c r="B1441" s="986"/>
    </row>
    <row r="1442" spans="1:2">
      <c r="A1442" s="985"/>
      <c r="B1442" s="986"/>
    </row>
    <row r="1443" spans="1:2">
      <c r="A1443" s="985"/>
      <c r="B1443" s="986"/>
    </row>
    <row r="1444" spans="1:2">
      <c r="A1444" s="985"/>
      <c r="B1444" s="986"/>
    </row>
    <row r="1445" spans="1:2">
      <c r="A1445" s="985"/>
      <c r="B1445" s="986"/>
    </row>
    <row r="1446" spans="1:2">
      <c r="A1446" s="985"/>
      <c r="B1446" s="986"/>
    </row>
    <row r="1447" spans="1:2">
      <c r="A1447" s="985"/>
      <c r="B1447" s="986"/>
    </row>
    <row r="1448" spans="1:2">
      <c r="A1448" s="985"/>
      <c r="B1448" s="986"/>
    </row>
    <row r="1449" spans="1:2">
      <c r="A1449" s="985"/>
      <c r="B1449" s="986"/>
    </row>
    <row r="1450" spans="1:2">
      <c r="A1450" s="985"/>
      <c r="B1450" s="986"/>
    </row>
    <row r="1451" spans="1:2">
      <c r="A1451" s="985"/>
      <c r="B1451" s="986"/>
    </row>
    <row r="1452" spans="1:2">
      <c r="A1452" s="985"/>
      <c r="B1452" s="986"/>
    </row>
    <row r="1453" spans="1:2">
      <c r="A1453" s="985"/>
      <c r="B1453" s="986"/>
    </row>
    <row r="1454" spans="1:2">
      <c r="A1454" s="985"/>
      <c r="B1454" s="986"/>
    </row>
    <row r="1455" spans="1:2">
      <c r="A1455" s="985"/>
      <c r="B1455" s="986"/>
    </row>
    <row r="1456" spans="1:2">
      <c r="A1456" s="985"/>
      <c r="B1456" s="986"/>
    </row>
    <row r="1457" spans="1:2">
      <c r="A1457" s="985"/>
      <c r="B1457" s="986"/>
    </row>
    <row r="1458" spans="1:2">
      <c r="A1458" s="985"/>
      <c r="B1458" s="986"/>
    </row>
    <row r="1459" spans="1:2">
      <c r="A1459" s="985"/>
      <c r="B1459" s="986"/>
    </row>
    <row r="1460" spans="1:2">
      <c r="A1460" s="985"/>
      <c r="B1460" s="986"/>
    </row>
    <row r="1461" spans="1:2">
      <c r="A1461" s="985"/>
      <c r="B1461" s="986"/>
    </row>
    <row r="1462" spans="1:2">
      <c r="A1462" s="985"/>
      <c r="B1462" s="986"/>
    </row>
    <row r="1463" spans="1:2">
      <c r="A1463" s="985"/>
      <c r="B1463" s="986"/>
    </row>
    <row r="1464" spans="1:2">
      <c r="A1464" s="985"/>
      <c r="B1464" s="986"/>
    </row>
    <row r="1465" spans="1:2">
      <c r="A1465" s="985"/>
      <c r="B1465" s="986"/>
    </row>
    <row r="1466" spans="1:2">
      <c r="A1466" s="985"/>
      <c r="B1466" s="986"/>
    </row>
    <row r="1467" spans="1:2">
      <c r="A1467" s="985"/>
      <c r="B1467" s="986"/>
    </row>
    <row r="1468" spans="1:2">
      <c r="A1468" s="985"/>
      <c r="B1468" s="986"/>
    </row>
    <row r="1469" spans="1:2">
      <c r="A1469" s="985"/>
      <c r="B1469" s="986"/>
    </row>
    <row r="1470" spans="1:2">
      <c r="A1470" s="985"/>
      <c r="B1470" s="986"/>
    </row>
    <row r="1471" spans="1:2">
      <c r="A1471" s="985"/>
      <c r="B1471" s="986"/>
    </row>
    <row r="1472" spans="1:2">
      <c r="A1472" s="985"/>
      <c r="B1472" s="986"/>
    </row>
    <row r="1473" spans="1:2">
      <c r="A1473" s="985"/>
      <c r="B1473" s="986"/>
    </row>
    <row r="1474" spans="1:2">
      <c r="A1474" s="985"/>
      <c r="B1474" s="986"/>
    </row>
    <row r="1475" spans="1:2">
      <c r="A1475" s="985"/>
      <c r="B1475" s="986"/>
    </row>
    <row r="1476" spans="1:2">
      <c r="A1476" s="985"/>
      <c r="B1476" s="986"/>
    </row>
    <row r="1477" spans="1:2">
      <c r="A1477" s="985"/>
      <c r="B1477" s="986"/>
    </row>
    <row r="1478" spans="1:2">
      <c r="A1478" s="985"/>
      <c r="B1478" s="986"/>
    </row>
    <row r="1479" spans="1:2">
      <c r="A1479" s="985"/>
      <c r="B1479" s="986"/>
    </row>
    <row r="1480" spans="1:2">
      <c r="A1480" s="985"/>
      <c r="B1480" s="986"/>
    </row>
    <row r="1481" spans="1:2">
      <c r="A1481" s="985"/>
      <c r="B1481" s="986"/>
    </row>
    <row r="1482" spans="1:2">
      <c r="A1482" s="985"/>
      <c r="B1482" s="986"/>
    </row>
    <row r="1483" spans="1:2">
      <c r="A1483" s="985"/>
      <c r="B1483" s="986"/>
    </row>
    <row r="1484" spans="1:2">
      <c r="A1484" s="985"/>
      <c r="B1484" s="986"/>
    </row>
    <row r="1485" spans="1:2">
      <c r="A1485" s="985"/>
      <c r="B1485" s="986"/>
    </row>
    <row r="1486" spans="1:2">
      <c r="A1486" s="985"/>
      <c r="B1486" s="986"/>
    </row>
    <row r="1487" spans="1:2">
      <c r="A1487" s="985"/>
      <c r="B1487" s="986"/>
    </row>
    <row r="1488" spans="1:2">
      <c r="A1488" s="985"/>
      <c r="B1488" s="986"/>
    </row>
    <row r="1489" spans="1:2">
      <c r="A1489" s="985"/>
      <c r="B1489" s="986"/>
    </row>
    <row r="1490" spans="1:2">
      <c r="A1490" s="985"/>
      <c r="B1490" s="986"/>
    </row>
    <row r="1491" spans="1:2">
      <c r="A1491" s="985"/>
      <c r="B1491" s="986"/>
    </row>
    <row r="1492" spans="1:2">
      <c r="A1492" s="985"/>
      <c r="B1492" s="986"/>
    </row>
    <row r="1493" spans="1:2">
      <c r="A1493" s="985"/>
      <c r="B1493" s="986"/>
    </row>
    <row r="1494" spans="1:2">
      <c r="A1494" s="985"/>
      <c r="B1494" s="986"/>
    </row>
    <row r="1495" spans="1:2">
      <c r="A1495" s="985"/>
      <c r="B1495" s="986"/>
    </row>
    <row r="1496" spans="1:2">
      <c r="A1496" s="985"/>
      <c r="B1496" s="986"/>
    </row>
    <row r="1497" spans="1:2">
      <c r="A1497" s="985"/>
      <c r="B1497" s="986"/>
    </row>
    <row r="1498" spans="1:2">
      <c r="A1498" s="985"/>
      <c r="B1498" s="986"/>
    </row>
    <row r="1499" spans="1:2">
      <c r="A1499" s="985"/>
      <c r="B1499" s="986"/>
    </row>
    <row r="1500" spans="1:2">
      <c r="A1500" s="985"/>
      <c r="B1500" s="986"/>
    </row>
    <row r="1501" spans="1:2">
      <c r="A1501" s="985"/>
      <c r="B1501" s="986"/>
    </row>
    <row r="1502" spans="1:2">
      <c r="A1502" s="985"/>
      <c r="B1502" s="986"/>
    </row>
    <row r="1503" spans="1:2">
      <c r="A1503" s="985"/>
      <c r="B1503" s="986"/>
    </row>
    <row r="1504" spans="1:2">
      <c r="A1504" s="985"/>
      <c r="B1504" s="986"/>
    </row>
    <row r="1505" spans="1:2">
      <c r="A1505" s="985"/>
      <c r="B1505" s="986"/>
    </row>
    <row r="1506" spans="1:2">
      <c r="A1506" s="985"/>
      <c r="B1506" s="986"/>
    </row>
    <row r="1507" spans="1:2">
      <c r="A1507" s="985"/>
      <c r="B1507" s="986"/>
    </row>
    <row r="1508" spans="1:2">
      <c r="A1508" s="985"/>
      <c r="B1508" s="986"/>
    </row>
    <row r="1509" spans="1:2">
      <c r="A1509" s="985"/>
      <c r="B1509" s="986"/>
    </row>
    <row r="1510" spans="1:2">
      <c r="A1510" s="985"/>
      <c r="B1510" s="986"/>
    </row>
    <row r="1511" spans="1:2">
      <c r="A1511" s="985"/>
      <c r="B1511" s="986"/>
    </row>
    <row r="1512" spans="1:2">
      <c r="A1512" s="985"/>
      <c r="B1512" s="986"/>
    </row>
    <row r="1513" spans="1:2">
      <c r="A1513" s="985"/>
      <c r="B1513" s="986"/>
    </row>
    <row r="1514" spans="1:2">
      <c r="A1514" s="985"/>
      <c r="B1514" s="986"/>
    </row>
    <row r="1515" spans="1:2">
      <c r="A1515" s="985"/>
      <c r="B1515" s="986"/>
    </row>
    <row r="1516" spans="1:2">
      <c r="A1516" s="985"/>
      <c r="B1516" s="986"/>
    </row>
    <row r="1517" spans="1:2">
      <c r="A1517" s="985"/>
      <c r="B1517" s="986"/>
    </row>
    <row r="1518" spans="1:2">
      <c r="A1518" s="985"/>
      <c r="B1518" s="986"/>
    </row>
    <row r="1519" spans="1:2">
      <c r="A1519" s="985"/>
      <c r="B1519" s="986"/>
    </row>
    <row r="1520" spans="1:2">
      <c r="A1520" s="985"/>
      <c r="B1520" s="986"/>
    </row>
    <row r="1521" spans="1:2">
      <c r="A1521" s="985"/>
      <c r="B1521" s="986"/>
    </row>
    <row r="1522" spans="1:2">
      <c r="A1522" s="985"/>
      <c r="B1522" s="986"/>
    </row>
    <row r="1523" spans="1:2">
      <c r="A1523" s="985"/>
      <c r="B1523" s="986"/>
    </row>
    <row r="1524" spans="1:2">
      <c r="A1524" s="985"/>
      <c r="B1524" s="986"/>
    </row>
    <row r="1525" spans="1:2">
      <c r="A1525" s="985"/>
      <c r="B1525" s="986"/>
    </row>
    <row r="1526" spans="1:2">
      <c r="A1526" s="985"/>
      <c r="B1526" s="986"/>
    </row>
    <row r="1527" spans="1:2">
      <c r="A1527" s="985"/>
      <c r="B1527" s="986"/>
    </row>
    <row r="1528" spans="1:2">
      <c r="A1528" s="985"/>
      <c r="B1528" s="986"/>
    </row>
    <row r="1529" spans="1:2">
      <c r="A1529" s="985"/>
      <c r="B1529" s="986"/>
    </row>
    <row r="1530" spans="1:2">
      <c r="A1530" s="985"/>
      <c r="B1530" s="986"/>
    </row>
    <row r="1531" spans="1:2">
      <c r="A1531" s="985"/>
      <c r="B1531" s="986"/>
    </row>
    <row r="1532" spans="1:2">
      <c r="A1532" s="985"/>
      <c r="B1532" s="986"/>
    </row>
    <row r="1533" spans="1:2">
      <c r="A1533" s="985"/>
      <c r="B1533" s="986"/>
    </row>
    <row r="1534" spans="1:2">
      <c r="A1534" s="985"/>
      <c r="B1534" s="986"/>
    </row>
    <row r="1535" spans="1:2">
      <c r="A1535" s="985"/>
      <c r="B1535" s="986"/>
    </row>
    <row r="1536" spans="1:2">
      <c r="A1536" s="985"/>
      <c r="B1536" s="986"/>
    </row>
    <row r="1537" spans="1:2">
      <c r="A1537" s="985"/>
      <c r="B1537" s="986"/>
    </row>
    <row r="1538" spans="1:2">
      <c r="A1538" s="985"/>
      <c r="B1538" s="986"/>
    </row>
    <row r="1539" spans="1:2">
      <c r="A1539" s="985"/>
      <c r="B1539" s="986"/>
    </row>
    <row r="1540" spans="1:2">
      <c r="A1540" s="985"/>
      <c r="B1540" s="986"/>
    </row>
    <row r="1541" spans="1:2">
      <c r="A1541" s="985"/>
      <c r="B1541" s="986"/>
    </row>
    <row r="1542" spans="1:2">
      <c r="A1542" s="985"/>
      <c r="B1542" s="986"/>
    </row>
    <row r="1543" spans="1:2">
      <c r="A1543" s="985"/>
      <c r="B1543" s="986"/>
    </row>
    <row r="1544" spans="1:2">
      <c r="A1544" s="985"/>
      <c r="B1544" s="986"/>
    </row>
    <row r="1545" spans="1:2">
      <c r="A1545" s="985"/>
      <c r="B1545" s="986"/>
    </row>
    <row r="1546" spans="1:2">
      <c r="A1546" s="985"/>
      <c r="B1546" s="986"/>
    </row>
    <row r="1547" spans="1:2">
      <c r="A1547" s="985"/>
      <c r="B1547" s="986"/>
    </row>
    <row r="1548" spans="1:2">
      <c r="A1548" s="985"/>
      <c r="B1548" s="986"/>
    </row>
    <row r="1549" spans="1:2">
      <c r="A1549" s="985"/>
      <c r="B1549" s="986"/>
    </row>
    <row r="1550" spans="1:2">
      <c r="A1550" s="985"/>
      <c r="B1550" s="986"/>
    </row>
    <row r="1551" spans="1:2">
      <c r="A1551" s="985"/>
      <c r="B1551" s="986"/>
    </row>
    <row r="1552" spans="1:2">
      <c r="A1552" s="985"/>
      <c r="B1552" s="986"/>
    </row>
    <row r="1553" spans="1:2">
      <c r="A1553" s="985"/>
      <c r="B1553" s="986"/>
    </row>
    <row r="1554" spans="1:2">
      <c r="A1554" s="985"/>
      <c r="B1554" s="986"/>
    </row>
    <row r="1555" spans="1:2">
      <c r="A1555" s="985"/>
      <c r="B1555" s="986"/>
    </row>
    <row r="1556" spans="1:2">
      <c r="A1556" s="985"/>
      <c r="B1556" s="986"/>
    </row>
    <row r="1557" spans="1:2">
      <c r="A1557" s="985"/>
      <c r="B1557" s="986"/>
    </row>
    <row r="1558" spans="1:2">
      <c r="A1558" s="985"/>
      <c r="B1558" s="986"/>
    </row>
    <row r="1559" spans="1:2">
      <c r="A1559" s="985"/>
      <c r="B1559" s="986"/>
    </row>
    <row r="1560" spans="1:2">
      <c r="A1560" s="985"/>
      <c r="B1560" s="986"/>
    </row>
    <row r="1561" spans="1:2">
      <c r="A1561" s="985"/>
      <c r="B1561" s="986"/>
    </row>
    <row r="1562" spans="1:2">
      <c r="A1562" s="985"/>
      <c r="B1562" s="986"/>
    </row>
    <row r="1563" spans="1:2">
      <c r="A1563" s="985"/>
      <c r="B1563" s="986"/>
    </row>
    <row r="1564" spans="1:2">
      <c r="A1564" s="985"/>
      <c r="B1564" s="986"/>
    </row>
    <row r="1565" spans="1:2">
      <c r="A1565" s="985"/>
      <c r="B1565" s="986"/>
    </row>
    <row r="1566" spans="1:2">
      <c r="A1566" s="985"/>
      <c r="B1566" s="986"/>
    </row>
    <row r="1567" spans="1:2">
      <c r="A1567" s="985"/>
      <c r="B1567" s="986"/>
    </row>
    <row r="1568" spans="1:2">
      <c r="A1568" s="985"/>
      <c r="B1568" s="986"/>
    </row>
    <row r="1569" spans="1:2">
      <c r="A1569" s="985"/>
      <c r="B1569" s="986"/>
    </row>
    <row r="1570" spans="1:2">
      <c r="A1570" s="985"/>
      <c r="B1570" s="986"/>
    </row>
    <row r="1571" spans="1:2">
      <c r="A1571" s="985"/>
      <c r="B1571" s="986"/>
    </row>
    <row r="1572" spans="1:2">
      <c r="A1572" s="985"/>
      <c r="B1572" s="986"/>
    </row>
    <row r="1573" spans="1:2">
      <c r="A1573" s="985"/>
      <c r="B1573" s="986"/>
    </row>
    <row r="1574" spans="1:2">
      <c r="A1574" s="985"/>
      <c r="B1574" s="986"/>
    </row>
    <row r="1575" spans="1:2">
      <c r="A1575" s="985"/>
      <c r="B1575" s="986"/>
    </row>
    <row r="1576" spans="1:2">
      <c r="A1576" s="985"/>
      <c r="B1576" s="986"/>
    </row>
    <row r="1577" spans="1:2">
      <c r="A1577" s="985"/>
      <c r="B1577" s="986"/>
    </row>
    <row r="1578" spans="1:2">
      <c r="A1578" s="985"/>
      <c r="B1578" s="986"/>
    </row>
    <row r="1579" spans="1:2">
      <c r="A1579" s="375"/>
    </row>
    <row r="1580" spans="1:2">
      <c r="A1580" s="375"/>
    </row>
    <row r="1581" spans="1:2">
      <c r="A1581" s="375"/>
    </row>
    <row r="1582" spans="1:2">
      <c r="A1582" s="375"/>
    </row>
    <row r="1583" spans="1:2">
      <c r="A1583" s="375"/>
    </row>
    <row r="1584" spans="1:2">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sheetData>
  <autoFilter ref="A11:C1482"/>
  <mergeCells count="6">
    <mergeCell ref="A1:C1"/>
    <mergeCell ref="E10:I10"/>
    <mergeCell ref="E11:E12"/>
    <mergeCell ref="F11:F12"/>
    <mergeCell ref="G11:G12"/>
    <mergeCell ref="H11:I11"/>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4"/>
  <sheetViews>
    <sheetView tabSelected="1" zoomScale="85" zoomScaleNormal="85" workbookViewId="0">
      <pane ySplit="12" topLeftCell="A13" activePane="bottomLeft" state="frozen"/>
      <selection activeCell="L46" sqref="L46"/>
      <selection pane="bottomLeft" activeCell="I92" sqref="I92"/>
    </sheetView>
  </sheetViews>
  <sheetFormatPr defaultRowHeight="13.2"/>
  <cols>
    <col min="1" max="1" width="22.88671875" style="341" customWidth="1"/>
    <col min="2" max="2" width="22.88671875" style="376" customWidth="1"/>
    <col min="3" max="3" width="70.5546875" style="29" customWidth="1"/>
    <col min="4" max="5" width="16.5546875" bestFit="1" customWidth="1"/>
    <col min="6" max="6" width="11" customWidth="1"/>
    <col min="7" max="7" width="9.88671875" customWidth="1"/>
    <col min="227" max="228" width="22.88671875" customWidth="1"/>
    <col min="229" max="229" width="70.5546875" customWidth="1"/>
    <col min="230" max="245" width="10.6640625" customWidth="1"/>
    <col min="246" max="258" width="12.6640625" customWidth="1"/>
    <col min="259" max="260" width="16.5546875" bestFit="1" customWidth="1"/>
    <col min="483" max="484" width="22.88671875" customWidth="1"/>
    <col min="485" max="485" width="70.5546875" customWidth="1"/>
    <col min="486" max="501" width="10.6640625" customWidth="1"/>
    <col min="502" max="514" width="12.6640625" customWidth="1"/>
    <col min="515" max="516" width="16.5546875" bestFit="1" customWidth="1"/>
    <col min="739" max="740" width="22.88671875" customWidth="1"/>
    <col min="741" max="741" width="70.5546875" customWidth="1"/>
    <col min="742" max="757" width="10.6640625" customWidth="1"/>
    <col min="758" max="770" width="12.6640625" customWidth="1"/>
    <col min="771" max="772" width="16.5546875" bestFit="1" customWidth="1"/>
    <col min="995" max="996" width="22.88671875" customWidth="1"/>
    <col min="997" max="997" width="70.5546875" customWidth="1"/>
    <col min="998" max="1013" width="10.6640625" customWidth="1"/>
    <col min="1014" max="1026" width="12.6640625" customWidth="1"/>
    <col min="1027" max="1028" width="16.5546875" bestFit="1" customWidth="1"/>
    <col min="1251" max="1252" width="22.88671875" customWidth="1"/>
    <col min="1253" max="1253" width="70.5546875" customWidth="1"/>
    <col min="1254" max="1269" width="10.6640625" customWidth="1"/>
    <col min="1270" max="1282" width="12.6640625" customWidth="1"/>
    <col min="1283" max="1284" width="16.5546875" bestFit="1" customWidth="1"/>
    <col min="1507" max="1508" width="22.88671875" customWidth="1"/>
    <col min="1509" max="1509" width="70.5546875" customWidth="1"/>
    <col min="1510" max="1525" width="10.6640625" customWidth="1"/>
    <col min="1526" max="1538" width="12.6640625" customWidth="1"/>
    <col min="1539" max="1540" width="16.5546875" bestFit="1" customWidth="1"/>
    <col min="1763" max="1764" width="22.88671875" customWidth="1"/>
    <col min="1765" max="1765" width="70.5546875" customWidth="1"/>
    <col min="1766" max="1781" width="10.6640625" customWidth="1"/>
    <col min="1782" max="1794" width="12.6640625" customWidth="1"/>
    <col min="1795" max="1796" width="16.5546875" bestFit="1" customWidth="1"/>
    <col min="2019" max="2020" width="22.88671875" customWidth="1"/>
    <col min="2021" max="2021" width="70.5546875" customWidth="1"/>
    <col min="2022" max="2037" width="10.6640625" customWidth="1"/>
    <col min="2038" max="2050" width="12.6640625" customWidth="1"/>
    <col min="2051" max="2052" width="16.5546875" bestFit="1" customWidth="1"/>
    <col min="2275" max="2276" width="22.88671875" customWidth="1"/>
    <col min="2277" max="2277" width="70.5546875" customWidth="1"/>
    <col min="2278" max="2293" width="10.6640625" customWidth="1"/>
    <col min="2294" max="2306" width="12.6640625" customWidth="1"/>
    <col min="2307" max="2308" width="16.5546875" bestFit="1" customWidth="1"/>
    <col min="2531" max="2532" width="22.88671875" customWidth="1"/>
    <col min="2533" max="2533" width="70.5546875" customWidth="1"/>
    <col min="2534" max="2549" width="10.6640625" customWidth="1"/>
    <col min="2550" max="2562" width="12.6640625" customWidth="1"/>
    <col min="2563" max="2564" width="16.5546875" bestFit="1" customWidth="1"/>
    <col min="2787" max="2788" width="22.88671875" customWidth="1"/>
    <col min="2789" max="2789" width="70.5546875" customWidth="1"/>
    <col min="2790" max="2805" width="10.6640625" customWidth="1"/>
    <col min="2806" max="2818" width="12.6640625" customWidth="1"/>
    <col min="2819" max="2820" width="16.5546875" bestFit="1" customWidth="1"/>
    <col min="3043" max="3044" width="22.88671875" customWidth="1"/>
    <col min="3045" max="3045" width="70.5546875" customWidth="1"/>
    <col min="3046" max="3061" width="10.6640625" customWidth="1"/>
    <col min="3062" max="3074" width="12.6640625" customWidth="1"/>
    <col min="3075" max="3076" width="16.5546875" bestFit="1" customWidth="1"/>
    <col min="3299" max="3300" width="22.88671875" customWidth="1"/>
    <col min="3301" max="3301" width="70.5546875" customWidth="1"/>
    <col min="3302" max="3317" width="10.6640625" customWidth="1"/>
    <col min="3318" max="3330" width="12.6640625" customWidth="1"/>
    <col min="3331" max="3332" width="16.5546875" bestFit="1" customWidth="1"/>
    <col min="3555" max="3556" width="22.88671875" customWidth="1"/>
    <col min="3557" max="3557" width="70.5546875" customWidth="1"/>
    <col min="3558" max="3573" width="10.6640625" customWidth="1"/>
    <col min="3574" max="3586" width="12.6640625" customWidth="1"/>
    <col min="3587" max="3588" width="16.5546875" bestFit="1" customWidth="1"/>
    <col min="3811" max="3812" width="22.88671875" customWidth="1"/>
    <col min="3813" max="3813" width="70.5546875" customWidth="1"/>
    <col min="3814" max="3829" width="10.6640625" customWidth="1"/>
    <col min="3830" max="3842" width="12.6640625" customWidth="1"/>
    <col min="3843" max="3844" width="16.5546875" bestFit="1" customWidth="1"/>
    <col min="4067" max="4068" width="22.88671875" customWidth="1"/>
    <col min="4069" max="4069" width="70.5546875" customWidth="1"/>
    <col min="4070" max="4085" width="10.6640625" customWidth="1"/>
    <col min="4086" max="4098" width="12.6640625" customWidth="1"/>
    <col min="4099" max="4100" width="16.5546875" bestFit="1" customWidth="1"/>
    <col min="4323" max="4324" width="22.88671875" customWidth="1"/>
    <col min="4325" max="4325" width="70.5546875" customWidth="1"/>
    <col min="4326" max="4341" width="10.6640625" customWidth="1"/>
    <col min="4342" max="4354" width="12.6640625" customWidth="1"/>
    <col min="4355" max="4356" width="16.5546875" bestFit="1" customWidth="1"/>
    <col min="4579" max="4580" width="22.88671875" customWidth="1"/>
    <col min="4581" max="4581" width="70.5546875" customWidth="1"/>
    <col min="4582" max="4597" width="10.6640625" customWidth="1"/>
    <col min="4598" max="4610" width="12.6640625" customWidth="1"/>
    <col min="4611" max="4612" width="16.5546875" bestFit="1" customWidth="1"/>
    <col min="4835" max="4836" width="22.88671875" customWidth="1"/>
    <col min="4837" max="4837" width="70.5546875" customWidth="1"/>
    <col min="4838" max="4853" width="10.6640625" customWidth="1"/>
    <col min="4854" max="4866" width="12.6640625" customWidth="1"/>
    <col min="4867" max="4868" width="16.5546875" bestFit="1" customWidth="1"/>
    <col min="5091" max="5092" width="22.88671875" customWidth="1"/>
    <col min="5093" max="5093" width="70.5546875" customWidth="1"/>
    <col min="5094" max="5109" width="10.6640625" customWidth="1"/>
    <col min="5110" max="5122" width="12.6640625" customWidth="1"/>
    <col min="5123" max="5124" width="16.5546875" bestFit="1" customWidth="1"/>
    <col min="5347" max="5348" width="22.88671875" customWidth="1"/>
    <col min="5349" max="5349" width="70.5546875" customWidth="1"/>
    <col min="5350" max="5365" width="10.6640625" customWidth="1"/>
    <col min="5366" max="5378" width="12.6640625" customWidth="1"/>
    <col min="5379" max="5380" width="16.5546875" bestFit="1" customWidth="1"/>
    <col min="5603" max="5604" width="22.88671875" customWidth="1"/>
    <col min="5605" max="5605" width="70.5546875" customWidth="1"/>
    <col min="5606" max="5621" width="10.6640625" customWidth="1"/>
    <col min="5622" max="5634" width="12.6640625" customWidth="1"/>
    <col min="5635" max="5636" width="16.5546875" bestFit="1" customWidth="1"/>
    <col min="5859" max="5860" width="22.88671875" customWidth="1"/>
    <col min="5861" max="5861" width="70.5546875" customWidth="1"/>
    <col min="5862" max="5877" width="10.6640625" customWidth="1"/>
    <col min="5878" max="5890" width="12.6640625" customWidth="1"/>
    <col min="5891" max="5892" width="16.5546875" bestFit="1" customWidth="1"/>
    <col min="6115" max="6116" width="22.88671875" customWidth="1"/>
    <col min="6117" max="6117" width="70.5546875" customWidth="1"/>
    <col min="6118" max="6133" width="10.6640625" customWidth="1"/>
    <col min="6134" max="6146" width="12.6640625" customWidth="1"/>
    <col min="6147" max="6148" width="16.5546875" bestFit="1" customWidth="1"/>
    <col min="6371" max="6372" width="22.88671875" customWidth="1"/>
    <col min="6373" max="6373" width="70.5546875" customWidth="1"/>
    <col min="6374" max="6389" width="10.6640625" customWidth="1"/>
    <col min="6390" max="6402" width="12.6640625" customWidth="1"/>
    <col min="6403" max="6404" width="16.5546875" bestFit="1" customWidth="1"/>
    <col min="6627" max="6628" width="22.88671875" customWidth="1"/>
    <col min="6629" max="6629" width="70.5546875" customWidth="1"/>
    <col min="6630" max="6645" width="10.6640625" customWidth="1"/>
    <col min="6646" max="6658" width="12.6640625" customWidth="1"/>
    <col min="6659" max="6660" width="16.5546875" bestFit="1" customWidth="1"/>
    <col min="6883" max="6884" width="22.88671875" customWidth="1"/>
    <col min="6885" max="6885" width="70.5546875" customWidth="1"/>
    <col min="6886" max="6901" width="10.6640625" customWidth="1"/>
    <col min="6902" max="6914" width="12.6640625" customWidth="1"/>
    <col min="6915" max="6916" width="16.5546875" bestFit="1" customWidth="1"/>
    <col min="7139" max="7140" width="22.88671875" customWidth="1"/>
    <col min="7141" max="7141" width="70.5546875" customWidth="1"/>
    <col min="7142" max="7157" width="10.6640625" customWidth="1"/>
    <col min="7158" max="7170" width="12.6640625" customWidth="1"/>
    <col min="7171" max="7172" width="16.5546875" bestFit="1" customWidth="1"/>
    <col min="7395" max="7396" width="22.88671875" customWidth="1"/>
    <col min="7397" max="7397" width="70.5546875" customWidth="1"/>
    <col min="7398" max="7413" width="10.6640625" customWidth="1"/>
    <col min="7414" max="7426" width="12.6640625" customWidth="1"/>
    <col min="7427" max="7428" width="16.5546875" bestFit="1" customWidth="1"/>
    <col min="7651" max="7652" width="22.88671875" customWidth="1"/>
    <col min="7653" max="7653" width="70.5546875" customWidth="1"/>
    <col min="7654" max="7669" width="10.6640625" customWidth="1"/>
    <col min="7670" max="7682" width="12.6640625" customWidth="1"/>
    <col min="7683" max="7684" width="16.5546875" bestFit="1" customWidth="1"/>
    <col min="7907" max="7908" width="22.88671875" customWidth="1"/>
    <col min="7909" max="7909" width="70.5546875" customWidth="1"/>
    <col min="7910" max="7925" width="10.6640625" customWidth="1"/>
    <col min="7926" max="7938" width="12.6640625" customWidth="1"/>
    <col min="7939" max="7940" width="16.5546875" bestFit="1" customWidth="1"/>
    <col min="8163" max="8164" width="22.88671875" customWidth="1"/>
    <col min="8165" max="8165" width="70.5546875" customWidth="1"/>
    <col min="8166" max="8181" width="10.6640625" customWidth="1"/>
    <col min="8182" max="8194" width="12.6640625" customWidth="1"/>
    <col min="8195" max="8196" width="16.5546875" bestFit="1" customWidth="1"/>
    <col min="8419" max="8420" width="22.88671875" customWidth="1"/>
    <col min="8421" max="8421" width="70.5546875" customWidth="1"/>
    <col min="8422" max="8437" width="10.6640625" customWidth="1"/>
    <col min="8438" max="8450" width="12.6640625" customWidth="1"/>
    <col min="8451" max="8452" width="16.5546875" bestFit="1" customWidth="1"/>
    <col min="8675" max="8676" width="22.88671875" customWidth="1"/>
    <col min="8677" max="8677" width="70.5546875" customWidth="1"/>
    <col min="8678" max="8693" width="10.6640625" customWidth="1"/>
    <col min="8694" max="8706" width="12.6640625" customWidth="1"/>
    <col min="8707" max="8708" width="16.5546875" bestFit="1" customWidth="1"/>
    <col min="8931" max="8932" width="22.88671875" customWidth="1"/>
    <col min="8933" max="8933" width="70.5546875" customWidth="1"/>
    <col min="8934" max="8949" width="10.6640625" customWidth="1"/>
    <col min="8950" max="8962" width="12.6640625" customWidth="1"/>
    <col min="8963" max="8964" width="16.5546875" bestFit="1" customWidth="1"/>
    <col min="9187" max="9188" width="22.88671875" customWidth="1"/>
    <col min="9189" max="9189" width="70.5546875" customWidth="1"/>
    <col min="9190" max="9205" width="10.6640625" customWidth="1"/>
    <col min="9206" max="9218" width="12.6640625" customWidth="1"/>
    <col min="9219" max="9220" width="16.5546875" bestFit="1" customWidth="1"/>
    <col min="9443" max="9444" width="22.88671875" customWidth="1"/>
    <col min="9445" max="9445" width="70.5546875" customWidth="1"/>
    <col min="9446" max="9461" width="10.6640625" customWidth="1"/>
    <col min="9462" max="9474" width="12.6640625" customWidth="1"/>
    <col min="9475" max="9476" width="16.5546875" bestFit="1" customWidth="1"/>
    <col min="9699" max="9700" width="22.88671875" customWidth="1"/>
    <col min="9701" max="9701" width="70.5546875" customWidth="1"/>
    <col min="9702" max="9717" width="10.6640625" customWidth="1"/>
    <col min="9718" max="9730" width="12.6640625" customWidth="1"/>
    <col min="9731" max="9732" width="16.5546875" bestFit="1" customWidth="1"/>
    <col min="9955" max="9956" width="22.88671875" customWidth="1"/>
    <col min="9957" max="9957" width="70.5546875" customWidth="1"/>
    <col min="9958" max="9973" width="10.6640625" customWidth="1"/>
    <col min="9974" max="9986" width="12.6640625" customWidth="1"/>
    <col min="9987" max="9988" width="16.5546875" bestFit="1" customWidth="1"/>
    <col min="10211" max="10212" width="22.88671875" customWidth="1"/>
    <col min="10213" max="10213" width="70.5546875" customWidth="1"/>
    <col min="10214" max="10229" width="10.6640625" customWidth="1"/>
    <col min="10230" max="10242" width="12.6640625" customWidth="1"/>
    <col min="10243" max="10244" width="16.5546875" bestFit="1" customWidth="1"/>
    <col min="10467" max="10468" width="22.88671875" customWidth="1"/>
    <col min="10469" max="10469" width="70.5546875" customWidth="1"/>
    <col min="10470" max="10485" width="10.6640625" customWidth="1"/>
    <col min="10486" max="10498" width="12.6640625" customWidth="1"/>
    <col min="10499" max="10500" width="16.5546875" bestFit="1" customWidth="1"/>
    <col min="10723" max="10724" width="22.88671875" customWidth="1"/>
    <col min="10725" max="10725" width="70.5546875" customWidth="1"/>
    <col min="10726" max="10741" width="10.6640625" customWidth="1"/>
    <col min="10742" max="10754" width="12.6640625" customWidth="1"/>
    <col min="10755" max="10756" width="16.5546875" bestFit="1" customWidth="1"/>
    <col min="10979" max="10980" width="22.88671875" customWidth="1"/>
    <col min="10981" max="10981" width="70.5546875" customWidth="1"/>
    <col min="10982" max="10997" width="10.6640625" customWidth="1"/>
    <col min="10998" max="11010" width="12.6640625" customWidth="1"/>
    <col min="11011" max="11012" width="16.5546875" bestFit="1" customWidth="1"/>
    <col min="11235" max="11236" width="22.88671875" customWidth="1"/>
    <col min="11237" max="11237" width="70.5546875" customWidth="1"/>
    <col min="11238" max="11253" width="10.6640625" customWidth="1"/>
    <col min="11254" max="11266" width="12.6640625" customWidth="1"/>
    <col min="11267" max="11268" width="16.5546875" bestFit="1" customWidth="1"/>
    <col min="11491" max="11492" width="22.88671875" customWidth="1"/>
    <col min="11493" max="11493" width="70.5546875" customWidth="1"/>
    <col min="11494" max="11509" width="10.6640625" customWidth="1"/>
    <col min="11510" max="11522" width="12.6640625" customWidth="1"/>
    <col min="11523" max="11524" width="16.5546875" bestFit="1" customWidth="1"/>
    <col min="11747" max="11748" width="22.88671875" customWidth="1"/>
    <col min="11749" max="11749" width="70.5546875" customWidth="1"/>
    <col min="11750" max="11765" width="10.6640625" customWidth="1"/>
    <col min="11766" max="11778" width="12.6640625" customWidth="1"/>
    <col min="11779" max="11780" width="16.5546875" bestFit="1" customWidth="1"/>
    <col min="12003" max="12004" width="22.88671875" customWidth="1"/>
    <col min="12005" max="12005" width="70.5546875" customWidth="1"/>
    <col min="12006" max="12021" width="10.6640625" customWidth="1"/>
    <col min="12022" max="12034" width="12.6640625" customWidth="1"/>
    <col min="12035" max="12036" width="16.5546875" bestFit="1" customWidth="1"/>
    <col min="12259" max="12260" width="22.88671875" customWidth="1"/>
    <col min="12261" max="12261" width="70.5546875" customWidth="1"/>
    <col min="12262" max="12277" width="10.6640625" customWidth="1"/>
    <col min="12278" max="12290" width="12.6640625" customWidth="1"/>
    <col min="12291" max="12292" width="16.5546875" bestFit="1" customWidth="1"/>
    <col min="12515" max="12516" width="22.88671875" customWidth="1"/>
    <col min="12517" max="12517" width="70.5546875" customWidth="1"/>
    <col min="12518" max="12533" width="10.6640625" customWidth="1"/>
    <col min="12534" max="12546" width="12.6640625" customWidth="1"/>
    <col min="12547" max="12548" width="16.5546875" bestFit="1" customWidth="1"/>
    <col min="12771" max="12772" width="22.88671875" customWidth="1"/>
    <col min="12773" max="12773" width="70.5546875" customWidth="1"/>
    <col min="12774" max="12789" width="10.6640625" customWidth="1"/>
    <col min="12790" max="12802" width="12.6640625" customWidth="1"/>
    <col min="12803" max="12804" width="16.5546875" bestFit="1" customWidth="1"/>
    <col min="13027" max="13028" width="22.88671875" customWidth="1"/>
    <col min="13029" max="13029" width="70.5546875" customWidth="1"/>
    <col min="13030" max="13045" width="10.6640625" customWidth="1"/>
    <col min="13046" max="13058" width="12.6640625" customWidth="1"/>
    <col min="13059" max="13060" width="16.5546875" bestFit="1" customWidth="1"/>
    <col min="13283" max="13284" width="22.88671875" customWidth="1"/>
    <col min="13285" max="13285" width="70.5546875" customWidth="1"/>
    <col min="13286" max="13301" width="10.6640625" customWidth="1"/>
    <col min="13302" max="13314" width="12.6640625" customWidth="1"/>
    <col min="13315" max="13316" width="16.5546875" bestFit="1" customWidth="1"/>
    <col min="13539" max="13540" width="22.88671875" customWidth="1"/>
    <col min="13541" max="13541" width="70.5546875" customWidth="1"/>
    <col min="13542" max="13557" width="10.6640625" customWidth="1"/>
    <col min="13558" max="13570" width="12.6640625" customWidth="1"/>
    <col min="13571" max="13572" width="16.5546875" bestFit="1" customWidth="1"/>
    <col min="13795" max="13796" width="22.88671875" customWidth="1"/>
    <col min="13797" max="13797" width="70.5546875" customWidth="1"/>
    <col min="13798" max="13813" width="10.6640625" customWidth="1"/>
    <col min="13814" max="13826" width="12.6640625" customWidth="1"/>
    <col min="13827" max="13828" width="16.5546875" bestFit="1" customWidth="1"/>
    <col min="14051" max="14052" width="22.88671875" customWidth="1"/>
    <col min="14053" max="14053" width="70.5546875" customWidth="1"/>
    <col min="14054" max="14069" width="10.6640625" customWidth="1"/>
    <col min="14070" max="14082" width="12.6640625" customWidth="1"/>
    <col min="14083" max="14084" width="16.5546875" bestFit="1" customWidth="1"/>
    <col min="14307" max="14308" width="22.88671875" customWidth="1"/>
    <col min="14309" max="14309" width="70.5546875" customWidth="1"/>
    <col min="14310" max="14325" width="10.6640625" customWidth="1"/>
    <col min="14326" max="14338" width="12.6640625" customWidth="1"/>
    <col min="14339" max="14340" width="16.5546875" bestFit="1" customWidth="1"/>
    <col min="14563" max="14564" width="22.88671875" customWidth="1"/>
    <col min="14565" max="14565" width="70.5546875" customWidth="1"/>
    <col min="14566" max="14581" width="10.6640625" customWidth="1"/>
    <col min="14582" max="14594" width="12.6640625" customWidth="1"/>
    <col min="14595" max="14596" width="16.5546875" bestFit="1" customWidth="1"/>
    <col min="14819" max="14820" width="22.88671875" customWidth="1"/>
    <col min="14821" max="14821" width="70.5546875" customWidth="1"/>
    <col min="14822" max="14837" width="10.6640625" customWidth="1"/>
    <col min="14838" max="14850" width="12.6640625" customWidth="1"/>
    <col min="14851" max="14852" width="16.5546875" bestFit="1" customWidth="1"/>
    <col min="15075" max="15076" width="22.88671875" customWidth="1"/>
    <col min="15077" max="15077" width="70.5546875" customWidth="1"/>
    <col min="15078" max="15093" width="10.6640625" customWidth="1"/>
    <col min="15094" max="15106" width="12.6640625" customWidth="1"/>
    <col min="15107" max="15108" width="16.5546875" bestFit="1" customWidth="1"/>
    <col min="15331" max="15332" width="22.88671875" customWidth="1"/>
    <col min="15333" max="15333" width="70.5546875" customWidth="1"/>
    <col min="15334" max="15349" width="10.6640625" customWidth="1"/>
    <col min="15350" max="15362" width="12.6640625" customWidth="1"/>
    <col min="15363" max="15364" width="16.5546875" bestFit="1" customWidth="1"/>
    <col min="15587" max="15588" width="22.88671875" customWidth="1"/>
    <col min="15589" max="15589" width="70.5546875" customWidth="1"/>
    <col min="15590" max="15605" width="10.6640625" customWidth="1"/>
    <col min="15606" max="15618" width="12.6640625" customWidth="1"/>
    <col min="15619" max="15620" width="16.5546875" bestFit="1" customWidth="1"/>
    <col min="15843" max="15844" width="22.88671875" customWidth="1"/>
    <col min="15845" max="15845" width="70.5546875" customWidth="1"/>
    <col min="15846" max="15861" width="10.6640625" customWidth="1"/>
    <col min="15862" max="15874" width="12.6640625" customWidth="1"/>
    <col min="15875" max="15876" width="16.5546875" bestFit="1" customWidth="1"/>
    <col min="16099" max="16100" width="22.88671875" customWidth="1"/>
    <col min="16101" max="16101" width="70.5546875" customWidth="1"/>
    <col min="16102" max="16117" width="10.6640625" customWidth="1"/>
    <col min="16118" max="16130" width="12.6640625" customWidth="1"/>
    <col min="16131" max="16132" width="16.5546875" bestFit="1" customWidth="1"/>
  </cols>
  <sheetData>
    <row r="1" spans="1:16" ht="15.6">
      <c r="A1" s="1018" t="s">
        <v>443</v>
      </c>
      <c r="B1" s="1018"/>
      <c r="C1" s="1018"/>
      <c r="G1" s="829"/>
      <c r="H1" s="829"/>
      <c r="I1" s="829"/>
      <c r="J1" s="829"/>
      <c r="K1" s="829"/>
      <c r="L1" s="829"/>
      <c r="M1" s="829"/>
      <c r="N1" s="829"/>
      <c r="O1" s="829"/>
      <c r="P1" s="829"/>
    </row>
    <row r="2" spans="1:16" ht="15.6">
      <c r="A2" s="366"/>
      <c r="B2" s="366"/>
      <c r="D2" s="378">
        <v>2019</v>
      </c>
      <c r="E2" s="378">
        <v>2019</v>
      </c>
      <c r="F2" s="378">
        <v>2020</v>
      </c>
      <c r="G2" s="378">
        <v>2020</v>
      </c>
      <c r="H2" s="830"/>
      <c r="I2" s="830"/>
      <c r="J2" s="830"/>
      <c r="K2" s="830"/>
      <c r="L2" s="830"/>
      <c r="M2" s="830"/>
      <c r="N2" s="830"/>
      <c r="O2" s="830"/>
      <c r="P2" s="830"/>
    </row>
    <row r="3" spans="1:16" ht="15.6">
      <c r="A3" s="366"/>
      <c r="B3" s="366"/>
      <c r="C3" s="367" t="s">
        <v>418</v>
      </c>
      <c r="D3" s="367" t="s">
        <v>419</v>
      </c>
      <c r="E3" s="367" t="s">
        <v>420</v>
      </c>
      <c r="F3" s="367" t="s">
        <v>573</v>
      </c>
      <c r="G3" s="367" t="s">
        <v>593</v>
      </c>
      <c r="H3" s="376"/>
      <c r="I3" s="376"/>
      <c r="J3" s="376"/>
      <c r="K3" s="376"/>
      <c r="L3" s="376"/>
      <c r="M3" s="376"/>
      <c r="N3" s="376"/>
      <c r="O3" s="376"/>
      <c r="P3" s="376"/>
    </row>
    <row r="4" spans="1:16" ht="15.6">
      <c r="A4" s="366"/>
      <c r="B4" s="366"/>
      <c r="C4" s="368" t="s">
        <v>421</v>
      </c>
      <c r="D4" s="369" t="s">
        <v>422</v>
      </c>
      <c r="E4" s="369">
        <v>3.9858163099713653</v>
      </c>
      <c r="F4" s="369">
        <v>3.4804913196497003</v>
      </c>
      <c r="G4" s="369">
        <f>AVERAGE(B8:B2502)</f>
        <v>5.8171584951688411</v>
      </c>
    </row>
    <row r="5" spans="1:16" ht="15.6">
      <c r="A5" s="366"/>
      <c r="B5" s="366"/>
      <c r="C5" s="368" t="s">
        <v>423</v>
      </c>
      <c r="D5" s="369" t="s">
        <v>422</v>
      </c>
      <c r="E5" s="369">
        <v>6.9307704288512468</v>
      </c>
      <c r="F5" s="369">
        <v>6.7357376197663443</v>
      </c>
      <c r="G5" s="369">
        <f>MAX(B8:B2502)</f>
        <v>7.9590747175324292</v>
      </c>
    </row>
    <row r="6" spans="1:16" ht="15.6">
      <c r="A6" s="366"/>
      <c r="B6" s="366"/>
      <c r="C6" s="368" t="s">
        <v>424</v>
      </c>
      <c r="D6" s="369" t="s">
        <v>422</v>
      </c>
      <c r="E6" s="369">
        <v>0</v>
      </c>
      <c r="F6" s="369">
        <v>0</v>
      </c>
      <c r="G6" s="369">
        <f>MIN(B8:B2502)</f>
        <v>0</v>
      </c>
    </row>
    <row r="7" spans="1:16" ht="15.6">
      <c r="A7" s="366"/>
      <c r="B7" s="366"/>
      <c r="C7" s="368" t="s">
        <v>425</v>
      </c>
      <c r="D7" s="369" t="s">
        <v>422</v>
      </c>
      <c r="E7" s="369">
        <v>1.5400308692465534</v>
      </c>
      <c r="F7" s="369">
        <v>1.2216808836126221</v>
      </c>
      <c r="G7" s="369">
        <f>_xlfn.STDEV.P(B8:B2002)</f>
        <v>0.69944986468339199</v>
      </c>
    </row>
    <row r="8" spans="1:16" ht="15.6">
      <c r="A8" s="366"/>
      <c r="B8" s="366"/>
      <c r="C8" s="368" t="s">
        <v>426</v>
      </c>
      <c r="D8" s="369" t="s">
        <v>422</v>
      </c>
      <c r="E8" s="369">
        <v>3.936767578125</v>
      </c>
      <c r="F8" s="369">
        <v>3.414103675581929</v>
      </c>
      <c r="G8" s="369">
        <f>MEDIAN(B8:B2502)</f>
        <v>5.8790616239938469</v>
      </c>
    </row>
    <row r="9" spans="1:16" ht="16.2" thickBot="1">
      <c r="A9" s="366"/>
      <c r="B9" s="366"/>
      <c r="C9" s="370" t="s">
        <v>427</v>
      </c>
      <c r="D9" s="371" t="s">
        <v>428</v>
      </c>
      <c r="E9" s="371"/>
    </row>
    <row r="10" spans="1:16" ht="15.6">
      <c r="A10" s="366"/>
      <c r="B10" s="366"/>
      <c r="E10" s="1019" t="s">
        <v>447</v>
      </c>
      <c r="F10" s="1020"/>
      <c r="G10" s="1020"/>
      <c r="H10" s="1020"/>
      <c r="I10" s="1021"/>
    </row>
    <row r="11" spans="1:16" ht="13.8">
      <c r="A11" s="372" t="s">
        <v>429</v>
      </c>
      <c r="B11" s="373" t="s">
        <v>430</v>
      </c>
      <c r="C11" s="374" t="s">
        <v>431</v>
      </c>
      <c r="E11" s="1022" t="s">
        <v>262</v>
      </c>
      <c r="F11" s="1024" t="s">
        <v>79</v>
      </c>
      <c r="G11" s="1026" t="s">
        <v>430</v>
      </c>
      <c r="H11" s="1028" t="s">
        <v>444</v>
      </c>
      <c r="I11" s="1029"/>
    </row>
    <row r="12" spans="1:16" ht="14.4" thickBot="1">
      <c r="A12" s="372"/>
      <c r="B12" s="373" t="s">
        <v>432</v>
      </c>
      <c r="C12" s="374"/>
      <c r="E12" s="1023"/>
      <c r="F12" s="1025"/>
      <c r="G12" s="1027"/>
      <c r="H12" s="420" t="s">
        <v>297</v>
      </c>
      <c r="I12" s="421" t="s">
        <v>298</v>
      </c>
    </row>
    <row r="13" spans="1:16">
      <c r="A13" s="375">
        <v>43862</v>
      </c>
      <c r="B13" s="376">
        <v>5.2296631577321229</v>
      </c>
      <c r="C13" s="377"/>
      <c r="E13" s="633">
        <v>43800</v>
      </c>
      <c r="F13" s="422">
        <v>43802.291666666664</v>
      </c>
      <c r="G13" s="631">
        <v>9.9937036219570376E-3</v>
      </c>
      <c r="H13" s="423">
        <v>12</v>
      </c>
      <c r="I13" s="424">
        <v>6</v>
      </c>
    </row>
    <row r="14" spans="1:16">
      <c r="A14" s="375">
        <v>43862.020833333336</v>
      </c>
      <c r="B14" s="376">
        <v>5.3588826634610696</v>
      </c>
      <c r="C14" s="377"/>
      <c r="E14" s="634">
        <v>43801</v>
      </c>
      <c r="F14" s="413">
        <v>43802.291666666664</v>
      </c>
      <c r="G14" s="628">
        <v>0.63075381419104004</v>
      </c>
      <c r="H14" s="414">
        <v>0.9</v>
      </c>
      <c r="I14" s="415">
        <v>0.7</v>
      </c>
    </row>
    <row r="15" spans="1:16">
      <c r="A15" s="375">
        <v>43862.041666666664</v>
      </c>
      <c r="B15" s="376">
        <v>5.4308323510922492</v>
      </c>
      <c r="C15" s="377"/>
      <c r="E15" s="634">
        <v>43802</v>
      </c>
      <c r="F15" s="413">
        <v>43802.291666666664</v>
      </c>
      <c r="G15" s="628">
        <v>5.938720703125</v>
      </c>
      <c r="H15" s="414">
        <v>1.5</v>
      </c>
      <c r="I15" s="415">
        <v>0.5</v>
      </c>
    </row>
    <row r="16" spans="1:16">
      <c r="A16" s="375">
        <v>43862.0625</v>
      </c>
      <c r="B16" s="376">
        <v>5.438873431490113</v>
      </c>
      <c r="C16" s="377"/>
      <c r="E16" s="634">
        <v>43803</v>
      </c>
      <c r="F16" s="413">
        <v>43803.291666666664</v>
      </c>
      <c r="G16" s="628">
        <v>5.938720703125</v>
      </c>
      <c r="H16" s="414">
        <v>4.3</v>
      </c>
      <c r="I16" s="415">
        <v>3.8</v>
      </c>
    </row>
    <row r="17" spans="1:9">
      <c r="A17" s="375">
        <v>43862.083333333336</v>
      </c>
      <c r="B17" s="376">
        <v>5.4924554704791966</v>
      </c>
      <c r="C17" s="377"/>
      <c r="E17" s="634">
        <v>43804</v>
      </c>
      <c r="F17" s="413">
        <v>43804.291666666664</v>
      </c>
      <c r="G17" s="628">
        <v>5.6918907880576119</v>
      </c>
      <c r="H17" s="414">
        <v>0.8</v>
      </c>
      <c r="I17" s="415">
        <v>0.6</v>
      </c>
    </row>
    <row r="18" spans="1:9">
      <c r="A18" s="375">
        <v>43862.104166666664</v>
      </c>
      <c r="B18" s="376">
        <v>5.4166999006540415</v>
      </c>
      <c r="C18" s="377"/>
      <c r="E18" s="634">
        <v>43805</v>
      </c>
      <c r="F18" s="416">
        <v>0.27083333333333331</v>
      </c>
      <c r="G18" s="628">
        <v>5.9041647734120488</v>
      </c>
      <c r="H18" s="414">
        <v>2.9</v>
      </c>
      <c r="I18" s="415">
        <v>1.5</v>
      </c>
    </row>
    <row r="19" spans="1:9">
      <c r="A19" s="375">
        <v>43862.125</v>
      </c>
      <c r="B19" s="376">
        <v>5.4187104515731335</v>
      </c>
      <c r="C19" s="377"/>
      <c r="E19" s="634">
        <v>43806</v>
      </c>
      <c r="F19" s="416">
        <v>0.27083333333333331</v>
      </c>
      <c r="G19" s="628">
        <v>6.5007378824262156</v>
      </c>
      <c r="H19" s="414">
        <v>5.8</v>
      </c>
      <c r="I19" s="415">
        <v>3.5</v>
      </c>
    </row>
    <row r="20" spans="1:9">
      <c r="A20" s="375">
        <v>43862.145833333336</v>
      </c>
      <c r="B20" s="376">
        <v>5.4437574614874187</v>
      </c>
      <c r="C20" s="377"/>
      <c r="E20" s="634">
        <v>43807</v>
      </c>
      <c r="F20" s="416">
        <v>0.27083333333333331</v>
      </c>
      <c r="G20" s="628">
        <v>3.5559312916464276</v>
      </c>
      <c r="H20" s="414">
        <v>1.3</v>
      </c>
      <c r="I20" s="415">
        <v>1.2</v>
      </c>
    </row>
    <row r="21" spans="1:9">
      <c r="A21" s="375">
        <v>43862.166666666664</v>
      </c>
      <c r="B21" s="376">
        <v>5.464050413833724</v>
      </c>
      <c r="C21" s="377"/>
      <c r="E21" s="634">
        <v>43808</v>
      </c>
      <c r="F21" s="416">
        <v>0.27083333333333331</v>
      </c>
      <c r="G21" s="628">
        <v>9.6398711216429049</v>
      </c>
      <c r="H21" s="414">
        <v>6.4</v>
      </c>
      <c r="I21" s="415">
        <v>2.6</v>
      </c>
    </row>
    <row r="22" spans="1:9">
      <c r="A22" s="375">
        <v>43862.1875</v>
      </c>
      <c r="B22" s="376">
        <v>5.485108955401099</v>
      </c>
      <c r="C22" s="377"/>
      <c r="E22" s="634">
        <v>43809</v>
      </c>
      <c r="F22" s="413">
        <v>43809.270833333336</v>
      </c>
      <c r="G22" s="628">
        <v>10.517359483417952</v>
      </c>
      <c r="H22" s="414">
        <v>3.7</v>
      </c>
      <c r="I22" s="415">
        <v>2.2000000000000002</v>
      </c>
    </row>
    <row r="23" spans="1:9">
      <c r="A23" s="375">
        <v>43862.208333333336</v>
      </c>
      <c r="B23" s="376">
        <v>5.4357891519450483</v>
      </c>
      <c r="C23" s="377"/>
      <c r="E23" s="634">
        <v>43810</v>
      </c>
      <c r="F23" s="413">
        <v>43810.270833333336</v>
      </c>
      <c r="G23" s="628">
        <v>8.9849844995058241</v>
      </c>
      <c r="H23" s="414">
        <v>4.5</v>
      </c>
      <c r="I23" s="415">
        <v>4.0999999999999996</v>
      </c>
    </row>
    <row r="24" spans="1:9">
      <c r="A24" s="375">
        <v>43862.229166666664</v>
      </c>
      <c r="B24" s="376">
        <v>5.4755136417225003</v>
      </c>
      <c r="C24" s="377"/>
      <c r="E24" s="634">
        <v>43811</v>
      </c>
      <c r="F24" s="413">
        <v>43811.270833333336</v>
      </c>
      <c r="G24" s="628">
        <v>10.052882530053871</v>
      </c>
      <c r="H24" s="414">
        <v>6.3</v>
      </c>
      <c r="I24" s="415">
        <v>6</v>
      </c>
    </row>
    <row r="25" spans="1:9">
      <c r="A25" s="375">
        <v>43862.25</v>
      </c>
      <c r="B25" s="376">
        <v>5.5089294846273127</v>
      </c>
      <c r="C25" s="377"/>
      <c r="E25" s="634">
        <v>43812</v>
      </c>
      <c r="F25" s="413">
        <v>43812.270833333336</v>
      </c>
      <c r="G25" s="628">
        <v>6.6315031396742494</v>
      </c>
      <c r="H25" s="414">
        <v>5.0999999999999996</v>
      </c>
      <c r="I25" s="415">
        <v>5.0999999999999996</v>
      </c>
    </row>
    <row r="26" spans="1:9">
      <c r="A26" s="375">
        <v>43862.270833333336</v>
      </c>
      <c r="B26" s="376">
        <v>5.4255690707100763</v>
      </c>
      <c r="C26" s="377"/>
      <c r="E26" s="634">
        <v>43813</v>
      </c>
      <c r="F26" s="413">
        <v>43813.270833333336</v>
      </c>
      <c r="G26" s="628">
        <v>6.6805972792725594</v>
      </c>
      <c r="H26" s="414">
        <v>5.6</v>
      </c>
      <c r="I26" s="415">
        <v>4.3</v>
      </c>
    </row>
    <row r="27" spans="1:9">
      <c r="A27" s="375">
        <v>43862.291666666664</v>
      </c>
      <c r="B27" s="376">
        <v>5.507319227533622</v>
      </c>
      <c r="C27" s="377"/>
      <c r="E27" s="634">
        <v>43814</v>
      </c>
      <c r="F27" s="413">
        <v>43814.270833333336</v>
      </c>
      <c r="G27" s="628">
        <v>7.4469700187651648</v>
      </c>
      <c r="H27" s="414">
        <v>16.399999999999999</v>
      </c>
      <c r="I27" s="415">
        <v>13.8</v>
      </c>
    </row>
    <row r="28" spans="1:9">
      <c r="A28" s="375">
        <v>43862.3125</v>
      </c>
      <c r="B28" s="376">
        <v>5.4474171842448413</v>
      </c>
      <c r="C28" s="377"/>
      <c r="E28" s="634">
        <v>43815</v>
      </c>
      <c r="F28" s="413">
        <v>43815.270833333336</v>
      </c>
      <c r="G28" s="628">
        <v>7.2549605020321906</v>
      </c>
      <c r="H28" s="414">
        <v>16.3</v>
      </c>
      <c r="I28" s="415">
        <v>14.3</v>
      </c>
    </row>
    <row r="29" spans="1:9">
      <c r="A29" s="375">
        <v>43862.333333333336</v>
      </c>
      <c r="B29" s="376">
        <v>5.4493947259874806</v>
      </c>
      <c r="C29" s="377"/>
      <c r="E29" s="634">
        <v>43816</v>
      </c>
      <c r="F29" s="413">
        <v>43816.270833333336</v>
      </c>
      <c r="G29" s="628">
        <v>7.6405864122530653</v>
      </c>
      <c r="H29" s="414">
        <v>4.8</v>
      </c>
      <c r="I29" s="415">
        <v>4.5999999999999996</v>
      </c>
    </row>
    <row r="30" spans="1:9">
      <c r="A30" s="375">
        <v>43862.354166666664</v>
      </c>
      <c r="B30" s="376">
        <v>5.4401476224366991</v>
      </c>
      <c r="C30" s="377"/>
      <c r="E30" s="634">
        <v>43817</v>
      </c>
      <c r="F30" s="413">
        <v>43817.270833333336</v>
      </c>
      <c r="G30" s="628">
        <v>8.2269291753052833</v>
      </c>
      <c r="H30" s="414">
        <v>11.3</v>
      </c>
      <c r="I30" s="415">
        <v>9.8000000000000007</v>
      </c>
    </row>
    <row r="31" spans="1:9">
      <c r="A31" s="375">
        <v>43862.375</v>
      </c>
      <c r="B31" s="376">
        <v>5.4453210552843911</v>
      </c>
      <c r="C31" s="377"/>
      <c r="E31" s="634">
        <v>43818</v>
      </c>
      <c r="F31" s="413">
        <v>43818.270833333336</v>
      </c>
      <c r="G31" s="628">
        <v>8.802810471918848</v>
      </c>
      <c r="H31" s="414">
        <v>18.100000000000001</v>
      </c>
      <c r="I31" s="415">
        <v>12.9</v>
      </c>
    </row>
    <row r="32" spans="1:9">
      <c r="A32" s="375">
        <v>43862.395833333336</v>
      </c>
      <c r="B32" s="376">
        <v>5.3295182787502808</v>
      </c>
      <c r="C32" s="377"/>
      <c r="E32" s="634">
        <v>43819</v>
      </c>
      <c r="F32" s="413">
        <v>43819.270833333336</v>
      </c>
      <c r="G32" s="628">
        <v>9.2566371327266097</v>
      </c>
      <c r="H32" s="414">
        <v>2.4</v>
      </c>
      <c r="I32" s="415">
        <v>1.7</v>
      </c>
    </row>
    <row r="33" spans="1:9">
      <c r="A33" s="375">
        <v>43862.416666666664</v>
      </c>
      <c r="B33" s="376">
        <v>4.3025366756030259</v>
      </c>
      <c r="C33" s="377"/>
      <c r="E33" s="634">
        <v>43820</v>
      </c>
      <c r="F33" s="413">
        <v>43820.333333333336</v>
      </c>
      <c r="G33" s="628">
        <v>9.1723714272698587</v>
      </c>
      <c r="H33" s="414">
        <v>3.3</v>
      </c>
      <c r="I33" s="415">
        <v>1.8</v>
      </c>
    </row>
    <row r="34" spans="1:9">
      <c r="A34" s="375">
        <v>43862.4375</v>
      </c>
      <c r="B34" s="376">
        <v>0</v>
      </c>
      <c r="C34" s="377"/>
      <c r="E34" s="634">
        <v>43821</v>
      </c>
      <c r="F34" s="413">
        <v>43821.297222222223</v>
      </c>
      <c r="G34" s="628">
        <v>9.527618605436551</v>
      </c>
      <c r="H34" s="414">
        <v>2.2999999999999998</v>
      </c>
      <c r="I34" s="415">
        <v>2</v>
      </c>
    </row>
    <row r="35" spans="1:9">
      <c r="A35" s="375">
        <v>43862.458333333336</v>
      </c>
      <c r="B35" s="376">
        <v>3.5696013499465256</v>
      </c>
      <c r="C35" s="377"/>
      <c r="E35" s="634">
        <v>43822</v>
      </c>
      <c r="F35" s="413">
        <v>43822.284722222219</v>
      </c>
      <c r="G35" s="628">
        <v>9.8620215707665508</v>
      </c>
      <c r="H35" s="414">
        <v>2.8</v>
      </c>
      <c r="I35" s="415">
        <v>2.4</v>
      </c>
    </row>
    <row r="36" spans="1:9">
      <c r="A36" s="375">
        <v>43862.479166666664</v>
      </c>
      <c r="B36" s="376">
        <v>0</v>
      </c>
      <c r="C36" s="377"/>
      <c r="E36" s="634">
        <v>43823</v>
      </c>
      <c r="F36" s="413">
        <v>43823.277777777781</v>
      </c>
      <c r="G36" s="629">
        <v>9.81913244124088</v>
      </c>
      <c r="H36" s="414">
        <v>1.2</v>
      </c>
      <c r="I36" s="415">
        <v>0.6</v>
      </c>
    </row>
    <row r="37" spans="1:9">
      <c r="A37" s="375">
        <v>43862.5</v>
      </c>
      <c r="B37" s="376">
        <v>6.4072553160496888</v>
      </c>
      <c r="C37" s="377"/>
      <c r="E37" s="634">
        <v>43824</v>
      </c>
      <c r="F37" s="413">
        <v>43824.354166666664</v>
      </c>
      <c r="G37" s="628">
        <v>8.2413506989574259</v>
      </c>
      <c r="H37" s="414">
        <v>5.3</v>
      </c>
      <c r="I37" s="415">
        <v>4.9000000000000004</v>
      </c>
    </row>
    <row r="38" spans="1:9">
      <c r="A38" s="375">
        <v>43862.520833333336</v>
      </c>
      <c r="B38" s="376">
        <v>6.754574184254226</v>
      </c>
      <c r="C38" s="377"/>
      <c r="E38" s="634">
        <v>43825</v>
      </c>
      <c r="F38" s="413">
        <v>43825.28125</v>
      </c>
      <c r="G38" s="628">
        <v>6.7135738835463092</v>
      </c>
      <c r="H38" s="414">
        <v>4.0999999999999996</v>
      </c>
      <c r="I38" s="415">
        <v>6.9</v>
      </c>
    </row>
    <row r="39" spans="1:9">
      <c r="A39" s="375">
        <v>43862.541666666664</v>
      </c>
      <c r="B39" s="376">
        <v>6.6810659238447743</v>
      </c>
      <c r="C39" s="377"/>
      <c r="E39" s="634">
        <v>43826</v>
      </c>
      <c r="F39" s="413">
        <v>43826.305555555555</v>
      </c>
      <c r="G39" s="628">
        <v>6.1685399046788616</v>
      </c>
      <c r="H39" s="414">
        <v>5</v>
      </c>
      <c r="I39" s="415">
        <v>4.2</v>
      </c>
    </row>
    <row r="40" spans="1:9">
      <c r="A40" s="375">
        <v>43862.5625</v>
      </c>
      <c r="B40" s="376">
        <v>5.762002149855511</v>
      </c>
      <c r="C40" s="377"/>
      <c r="E40" s="634">
        <v>43826</v>
      </c>
      <c r="F40" s="413">
        <v>43826.645833333336</v>
      </c>
      <c r="G40" s="628">
        <v>6.0488195262538893</v>
      </c>
      <c r="H40" s="414">
        <v>2.2999999999999998</v>
      </c>
      <c r="I40" s="415">
        <v>2.2999999999999998</v>
      </c>
    </row>
    <row r="41" spans="1:9">
      <c r="A41" s="375">
        <v>43862.583333333336</v>
      </c>
      <c r="B41" s="376">
        <v>5.268969027273771</v>
      </c>
      <c r="C41" s="377"/>
      <c r="E41" s="634">
        <v>43826</v>
      </c>
      <c r="F41" s="413">
        <v>43826.916666666664</v>
      </c>
      <c r="G41" s="628">
        <v>6.2587264704828458</v>
      </c>
      <c r="H41" s="414">
        <v>2.8</v>
      </c>
      <c r="I41" s="415">
        <v>1.9</v>
      </c>
    </row>
    <row r="42" spans="1:9">
      <c r="A42" s="375">
        <v>43862.604166666664</v>
      </c>
      <c r="B42" s="376">
        <v>5.2665270555040076</v>
      </c>
      <c r="C42" s="377"/>
      <c r="E42" s="634">
        <v>43827</v>
      </c>
      <c r="F42" s="413">
        <v>43827.295138888891</v>
      </c>
      <c r="G42" s="628">
        <v>6.3223060744090214</v>
      </c>
      <c r="H42" s="414">
        <v>10.9</v>
      </c>
      <c r="I42" s="415">
        <v>4.5999999999999996</v>
      </c>
    </row>
    <row r="43" spans="1:9">
      <c r="A43" s="375">
        <v>43862.625</v>
      </c>
      <c r="B43" s="376">
        <v>5.2304118602640095</v>
      </c>
      <c r="C43" s="377"/>
      <c r="E43" s="634">
        <v>43827</v>
      </c>
      <c r="F43" s="413">
        <v>43827.916666666664</v>
      </c>
      <c r="G43" s="628">
        <v>5.0192792186927466</v>
      </c>
      <c r="H43" s="414">
        <v>3</v>
      </c>
      <c r="I43" s="415">
        <v>3</v>
      </c>
    </row>
    <row r="44" spans="1:9">
      <c r="A44" s="375">
        <v>43862.645833333336</v>
      </c>
      <c r="B44" s="376">
        <v>5.253293099968384</v>
      </c>
      <c r="C44" s="377"/>
      <c r="E44" s="634">
        <v>43828</v>
      </c>
      <c r="F44" s="413">
        <v>43828.333333333336</v>
      </c>
      <c r="G44" s="628">
        <v>5.0102143618278205</v>
      </c>
      <c r="H44" s="414">
        <v>6</v>
      </c>
      <c r="I44" s="415">
        <v>5.6</v>
      </c>
    </row>
    <row r="45" spans="1:9">
      <c r="A45" s="375">
        <v>43862.666666666664</v>
      </c>
      <c r="B45" s="376">
        <v>5.1675982083607881</v>
      </c>
      <c r="C45" s="377"/>
      <c r="E45" s="634">
        <v>43828</v>
      </c>
      <c r="F45" s="413">
        <v>43828.541666666664</v>
      </c>
      <c r="G45" s="628">
        <v>5.0228158732772705</v>
      </c>
      <c r="H45" s="414">
        <v>2.2999999999999998</v>
      </c>
      <c r="I45" s="415">
        <v>2.2999999999999998</v>
      </c>
    </row>
    <row r="46" spans="1:9">
      <c r="A46" s="375">
        <v>43862.6875</v>
      </c>
      <c r="B46" s="376">
        <v>5.2511072503402829</v>
      </c>
      <c r="C46" s="377"/>
      <c r="E46" s="634">
        <v>43829</v>
      </c>
      <c r="F46" s="413">
        <v>43829.291666666664</v>
      </c>
      <c r="G46" s="628">
        <v>5.0477131712767811</v>
      </c>
      <c r="H46" s="414">
        <v>21.9</v>
      </c>
      <c r="I46" s="415">
        <v>21.6</v>
      </c>
    </row>
    <row r="47" spans="1:9">
      <c r="A47" s="375">
        <v>43862.708333333336</v>
      </c>
      <c r="B47" s="376">
        <v>5.119445651873118</v>
      </c>
      <c r="C47" s="377"/>
      <c r="E47" s="634">
        <v>43829</v>
      </c>
      <c r="F47" s="413">
        <v>43829.788194444445</v>
      </c>
      <c r="G47" s="629">
        <v>5.3310339794390735</v>
      </c>
      <c r="H47" s="414">
        <v>4.3</v>
      </c>
      <c r="I47" s="415">
        <v>3.9</v>
      </c>
    </row>
    <row r="48" spans="1:9" ht="13.8" thickBot="1">
      <c r="A48" s="375">
        <v>43862.729166666664</v>
      </c>
      <c r="B48" s="376">
        <v>5.047436615710871</v>
      </c>
      <c r="C48" s="377"/>
      <c r="E48" s="844">
        <v>43830</v>
      </c>
      <c r="F48" s="845">
        <v>43830.288194444445</v>
      </c>
      <c r="G48" s="835">
        <v>5.4825662703563767</v>
      </c>
      <c r="H48" s="836">
        <v>6.5</v>
      </c>
      <c r="I48" s="837">
        <v>6.3</v>
      </c>
    </row>
    <row r="49" spans="1:9">
      <c r="A49" s="375">
        <v>43862.75</v>
      </c>
      <c r="B49" s="376">
        <v>5.150974607922965</v>
      </c>
      <c r="C49" s="377"/>
      <c r="E49" s="412">
        <v>43831</v>
      </c>
      <c r="F49" s="838">
        <v>0.29166666666424135</v>
      </c>
      <c r="G49" s="627">
        <v>5.5561533275370794</v>
      </c>
      <c r="H49" s="840">
        <v>46.5</v>
      </c>
      <c r="I49" s="841">
        <v>44.8</v>
      </c>
    </row>
    <row r="50" spans="1:9">
      <c r="A50" s="375">
        <v>43862.770833333336</v>
      </c>
      <c r="B50" s="376">
        <v>5.1476535822471812</v>
      </c>
      <c r="C50" s="377"/>
      <c r="E50" s="396">
        <v>43831</v>
      </c>
      <c r="F50" s="413">
        <v>0.5625</v>
      </c>
      <c r="G50" s="628">
        <v>5.4828451419145701</v>
      </c>
      <c r="H50" s="414">
        <v>1.3</v>
      </c>
      <c r="I50" s="415">
        <v>1.8</v>
      </c>
    </row>
    <row r="51" spans="1:9">
      <c r="A51" s="375">
        <v>43862.791666666664</v>
      </c>
      <c r="B51" s="376">
        <v>5.0589085539492471</v>
      </c>
      <c r="C51" s="377"/>
      <c r="E51" s="396">
        <v>43832</v>
      </c>
      <c r="F51" s="413">
        <v>0.22222222222222221</v>
      </c>
      <c r="G51" s="628">
        <v>5.3732240785223739</v>
      </c>
      <c r="H51" s="414">
        <v>4.5</v>
      </c>
      <c r="I51" s="415">
        <v>4.2</v>
      </c>
    </row>
    <row r="52" spans="1:9">
      <c r="A52" s="375">
        <v>43862.8125</v>
      </c>
      <c r="B52" s="376">
        <v>5.1190776997763248</v>
      </c>
      <c r="C52" s="377"/>
      <c r="E52" s="396">
        <v>43832</v>
      </c>
      <c r="F52" s="413">
        <v>0.46875</v>
      </c>
      <c r="G52" s="628">
        <v>5.1791737155160966</v>
      </c>
      <c r="H52" s="414">
        <v>5.8</v>
      </c>
      <c r="I52" s="415">
        <v>4.9000000000000004</v>
      </c>
    </row>
    <row r="53" spans="1:9">
      <c r="A53" s="375">
        <v>43862.833333333336</v>
      </c>
      <c r="B53" s="376">
        <v>5.0214428336152599</v>
      </c>
      <c r="C53" s="377"/>
      <c r="E53" s="396">
        <v>43833</v>
      </c>
      <c r="F53" s="413">
        <v>0.45833333333333331</v>
      </c>
      <c r="G53" s="628">
        <v>4.5946693165848655</v>
      </c>
      <c r="H53" s="414">
        <v>5.2</v>
      </c>
      <c r="I53" s="415">
        <v>5.8</v>
      </c>
    </row>
    <row r="54" spans="1:9">
      <c r="A54" s="375">
        <v>43862.854166666664</v>
      </c>
      <c r="B54" s="376">
        <v>5.0607095205018089</v>
      </c>
      <c r="C54" s="377"/>
      <c r="E54" s="396">
        <v>43834</v>
      </c>
      <c r="F54" s="413">
        <v>0.21875</v>
      </c>
      <c r="G54" s="628">
        <v>4.8581166089926331</v>
      </c>
      <c r="H54" s="414">
        <v>2.9</v>
      </c>
      <c r="I54" s="415">
        <v>2.9</v>
      </c>
    </row>
    <row r="55" spans="1:9">
      <c r="A55" s="375">
        <v>43862.875</v>
      </c>
      <c r="B55" s="376">
        <v>5.1326330943653984</v>
      </c>
      <c r="C55" s="377"/>
      <c r="E55" s="396">
        <v>43834</v>
      </c>
      <c r="F55" s="413">
        <v>0.72916666666666663</v>
      </c>
      <c r="G55" s="628">
        <v>3.3239908745098443</v>
      </c>
      <c r="H55" s="414">
        <v>10.199999999999999</v>
      </c>
      <c r="I55" s="415">
        <v>10.4</v>
      </c>
    </row>
    <row r="56" spans="1:9">
      <c r="A56" s="375">
        <v>43862.895833333336</v>
      </c>
      <c r="B56" s="376">
        <v>5.1477037484550641</v>
      </c>
      <c r="C56" s="377"/>
      <c r="E56" s="396">
        <v>43835</v>
      </c>
      <c r="F56" s="413">
        <v>0.40972222222222227</v>
      </c>
      <c r="G56" s="628">
        <v>0.82990781683474779</v>
      </c>
      <c r="H56" s="414">
        <v>3.1</v>
      </c>
      <c r="I56" s="415">
        <v>3.7</v>
      </c>
    </row>
    <row r="57" spans="1:9">
      <c r="A57" s="375">
        <v>43862.916666666664</v>
      </c>
      <c r="B57" s="376">
        <v>5.1895564348022969</v>
      </c>
      <c r="C57" s="377"/>
      <c r="E57" s="396">
        <v>43836</v>
      </c>
      <c r="F57" s="413">
        <v>0.58333333333333337</v>
      </c>
      <c r="G57" s="628">
        <v>1.4777776116194825</v>
      </c>
      <c r="H57" s="414">
        <v>8.5</v>
      </c>
      <c r="I57" s="415">
        <v>7.2</v>
      </c>
    </row>
    <row r="58" spans="1:9">
      <c r="A58" s="375">
        <v>43862.9375</v>
      </c>
      <c r="B58" s="376">
        <v>5.1308096308364632</v>
      </c>
      <c r="C58" s="377"/>
      <c r="E58" s="396">
        <v>43837</v>
      </c>
      <c r="F58" s="413">
        <v>0.60416666666666663</v>
      </c>
      <c r="G58" s="628">
        <v>2.130906316658689</v>
      </c>
      <c r="H58" s="414">
        <v>9</v>
      </c>
      <c r="I58" s="415">
        <v>12.6</v>
      </c>
    </row>
    <row r="59" spans="1:9">
      <c r="A59" s="375">
        <v>43862.958333333336</v>
      </c>
      <c r="B59" s="376">
        <v>5.1417861081038909</v>
      </c>
      <c r="C59" s="377"/>
      <c r="E59" s="396">
        <v>43838</v>
      </c>
      <c r="F59" s="413">
        <v>0.54166666666666663</v>
      </c>
      <c r="G59" s="628">
        <v>3.3788628885522485</v>
      </c>
      <c r="H59" s="414">
        <v>5.2</v>
      </c>
      <c r="I59" s="415">
        <v>10.3</v>
      </c>
    </row>
    <row r="60" spans="1:9">
      <c r="A60" s="375">
        <v>43862.979166666664</v>
      </c>
      <c r="B60" s="376">
        <v>5.1608775829792854</v>
      </c>
      <c r="C60" s="377"/>
      <c r="E60" s="396">
        <v>43838</v>
      </c>
      <c r="F60" s="413">
        <v>0.78125</v>
      </c>
      <c r="G60" s="628">
        <v>3.6997685870155692</v>
      </c>
      <c r="H60" s="414">
        <v>4.4000000000000004</v>
      </c>
      <c r="I60" s="415">
        <v>4</v>
      </c>
    </row>
    <row r="61" spans="1:9">
      <c r="A61" s="375">
        <v>43863</v>
      </c>
      <c r="B61" s="376">
        <v>5.0862517376533809</v>
      </c>
      <c r="C61" s="377"/>
      <c r="E61" s="396">
        <v>43839</v>
      </c>
      <c r="F61" s="413">
        <v>0.5625</v>
      </c>
      <c r="G61" s="628">
        <v>6.2454144702189502</v>
      </c>
      <c r="H61" s="414">
        <v>6.9</v>
      </c>
      <c r="I61" s="415">
        <v>7.9</v>
      </c>
    </row>
    <row r="62" spans="1:9">
      <c r="A62" s="375">
        <v>43863.020833333336</v>
      </c>
      <c r="B62" s="376">
        <v>5.0610257002214594</v>
      </c>
      <c r="C62" s="377"/>
      <c r="E62" s="396">
        <v>43839</v>
      </c>
      <c r="F62" s="413">
        <v>0.80555555555555547</v>
      </c>
      <c r="G62" s="628">
        <v>3.5818176690178611</v>
      </c>
      <c r="H62" s="414">
        <v>6</v>
      </c>
      <c r="I62" s="415">
        <v>5.8</v>
      </c>
    </row>
    <row r="63" spans="1:9">
      <c r="A63" s="375">
        <v>43863.041666666664</v>
      </c>
      <c r="B63" s="376">
        <v>5.1323396293963821</v>
      </c>
      <c r="C63" s="377"/>
      <c r="E63" s="396">
        <v>43840</v>
      </c>
      <c r="F63" s="413">
        <v>0.35416666666666669</v>
      </c>
      <c r="G63" s="628">
        <v>2.3928374394567475</v>
      </c>
      <c r="H63" s="414">
        <v>1.6</v>
      </c>
      <c r="I63" s="415">
        <v>0.9</v>
      </c>
    </row>
    <row r="64" spans="1:9">
      <c r="A64" s="375">
        <v>43863.0625</v>
      </c>
      <c r="B64" s="376">
        <v>5.0881271178627179</v>
      </c>
      <c r="C64" s="377"/>
      <c r="E64" s="396">
        <v>43841</v>
      </c>
      <c r="F64" s="413">
        <v>0.35416666666666669</v>
      </c>
      <c r="G64" s="628">
        <v>2.0184347460356853</v>
      </c>
      <c r="H64" s="414">
        <v>2.9</v>
      </c>
      <c r="I64" s="415">
        <v>3.2</v>
      </c>
    </row>
    <row r="65" spans="1:9">
      <c r="A65" s="375">
        <v>43863.083333333336</v>
      </c>
      <c r="B65" s="376">
        <v>5.0699717084773717</v>
      </c>
      <c r="C65" s="377"/>
      <c r="E65" s="396">
        <v>43842</v>
      </c>
      <c r="F65" s="413">
        <v>0.35416666666666669</v>
      </c>
      <c r="G65" s="628">
        <v>1.84326171875</v>
      </c>
      <c r="H65" s="414">
        <v>2.4</v>
      </c>
      <c r="I65" s="415">
        <v>2.4</v>
      </c>
    </row>
    <row r="66" spans="1:9">
      <c r="A66" s="375">
        <v>43863.104166666664</v>
      </c>
      <c r="B66" s="376">
        <v>5.1014849706552923</v>
      </c>
      <c r="C66" s="377"/>
      <c r="E66" s="396">
        <v>43843</v>
      </c>
      <c r="F66" s="413">
        <v>0.35416666666666669</v>
      </c>
      <c r="G66" s="628">
        <v>2.2163829222424991</v>
      </c>
      <c r="H66" s="414">
        <v>2</v>
      </c>
      <c r="I66" s="415">
        <v>3.4</v>
      </c>
    </row>
    <row r="67" spans="1:9">
      <c r="A67" s="375">
        <v>43863.125</v>
      </c>
      <c r="B67" s="376">
        <v>5.1191480080079703</v>
      </c>
      <c r="C67" s="377"/>
      <c r="E67" s="396">
        <v>43844</v>
      </c>
      <c r="F67" s="413">
        <v>0.35416666666666669</v>
      </c>
      <c r="G67" s="628">
        <v>2.874506018952363</v>
      </c>
      <c r="H67" s="414">
        <v>2.7</v>
      </c>
      <c r="I67" s="415">
        <v>2.2000000000000002</v>
      </c>
    </row>
    <row r="68" spans="1:9">
      <c r="A68" s="375">
        <v>43863.145833333336</v>
      </c>
      <c r="B68" s="376">
        <v>5.2013698519311014</v>
      </c>
      <c r="C68" s="377"/>
      <c r="E68" s="396">
        <v>43845</v>
      </c>
      <c r="F68" s="413">
        <v>0.35416666666666669</v>
      </c>
      <c r="G68" s="628">
        <v>3.2415539910499422</v>
      </c>
      <c r="H68" s="414">
        <v>2.7</v>
      </c>
      <c r="I68" s="415">
        <v>2.1</v>
      </c>
    </row>
    <row r="69" spans="1:9">
      <c r="A69" s="375">
        <v>43863.166666666664</v>
      </c>
      <c r="B69" s="376">
        <v>5.096718385453439</v>
      </c>
      <c r="C69" s="377"/>
      <c r="E69" s="396">
        <v>43846</v>
      </c>
      <c r="F69" s="413">
        <v>0.35416666666666702</v>
      </c>
      <c r="G69" s="628">
        <v>3.2883686631297073</v>
      </c>
      <c r="H69" s="414">
        <v>2.8</v>
      </c>
      <c r="I69" s="415">
        <v>2.5</v>
      </c>
    </row>
    <row r="70" spans="1:9">
      <c r="A70" s="375">
        <v>43863.1875</v>
      </c>
      <c r="B70" s="376">
        <v>5.160976953752753</v>
      </c>
      <c r="C70" s="377"/>
      <c r="E70" s="396">
        <v>43847</v>
      </c>
      <c r="F70" s="413">
        <v>0.29166666666666669</v>
      </c>
      <c r="G70" s="628">
        <v>3.462309557427135</v>
      </c>
      <c r="H70" s="414">
        <v>3.2</v>
      </c>
      <c r="I70" s="415">
        <v>3.2</v>
      </c>
    </row>
    <row r="71" spans="1:9">
      <c r="A71" s="375">
        <v>43863.208333333336</v>
      </c>
      <c r="B71" s="376">
        <v>5.2388311850114002</v>
      </c>
      <c r="C71" s="377"/>
      <c r="E71" s="396">
        <v>43847</v>
      </c>
      <c r="F71" s="413">
        <v>0.70833333333333337</v>
      </c>
      <c r="G71" s="628">
        <v>3.7636569436743028</v>
      </c>
      <c r="H71" s="414">
        <v>2.2999999999999998</v>
      </c>
      <c r="I71" s="415">
        <v>2</v>
      </c>
    </row>
    <row r="72" spans="1:9">
      <c r="A72" s="375">
        <v>43863.229166666664</v>
      </c>
      <c r="B72" s="376">
        <v>5.1770873424183161</v>
      </c>
      <c r="C72" s="377"/>
      <c r="E72" s="396">
        <v>43848</v>
      </c>
      <c r="F72" s="413">
        <v>0.29166666666666669</v>
      </c>
      <c r="G72" s="628">
        <v>3.6703189098172717</v>
      </c>
      <c r="H72" s="414">
        <v>3</v>
      </c>
      <c r="I72" s="415">
        <v>2.5</v>
      </c>
    </row>
    <row r="73" spans="1:9">
      <c r="A73" s="375">
        <v>43863.25</v>
      </c>
      <c r="B73" s="376">
        <v>5.1502467840392558</v>
      </c>
      <c r="C73" s="377"/>
      <c r="E73" s="396">
        <v>43849</v>
      </c>
      <c r="F73" s="413">
        <v>0.29166666666666669</v>
      </c>
      <c r="G73" s="628">
        <v>3.8790314826700421</v>
      </c>
      <c r="H73" s="414">
        <v>2.2000000000000002</v>
      </c>
      <c r="I73" s="415">
        <v>2.2000000000000002</v>
      </c>
    </row>
    <row r="74" spans="1:9">
      <c r="A74" s="375">
        <v>43863.270833333336</v>
      </c>
      <c r="B74" s="376">
        <v>5.1856348130127623</v>
      </c>
      <c r="C74" s="377"/>
      <c r="E74" s="396">
        <v>43850</v>
      </c>
      <c r="F74" s="413">
        <v>0.29166666666666669</v>
      </c>
      <c r="G74" s="628">
        <v>2.8855262315418155</v>
      </c>
      <c r="H74" s="414">
        <v>3</v>
      </c>
      <c r="I74" s="415">
        <v>2.9</v>
      </c>
    </row>
    <row r="75" spans="1:9">
      <c r="A75" s="375">
        <v>43863.291666666664</v>
      </c>
      <c r="B75" s="376">
        <v>5.1083564575140672</v>
      </c>
      <c r="C75" s="377"/>
      <c r="E75" s="396">
        <v>43851</v>
      </c>
      <c r="F75" s="413">
        <v>0.27083333333333331</v>
      </c>
      <c r="G75" s="628">
        <v>0</v>
      </c>
      <c r="H75" s="414">
        <v>10.3</v>
      </c>
      <c r="I75" s="415">
        <v>8.9</v>
      </c>
    </row>
    <row r="76" spans="1:9">
      <c r="A76" s="375">
        <v>43863.3125</v>
      </c>
      <c r="B76" s="376">
        <v>5.1704288070711</v>
      </c>
      <c r="C76" s="377"/>
      <c r="E76" s="396">
        <v>43852</v>
      </c>
      <c r="F76" s="413">
        <v>0.91666666666666663</v>
      </c>
      <c r="G76" s="628">
        <v>2.9129062903941505</v>
      </c>
      <c r="H76" s="414">
        <v>6.3</v>
      </c>
      <c r="I76" s="415">
        <v>5.8</v>
      </c>
    </row>
    <row r="77" spans="1:9">
      <c r="A77" s="375">
        <v>43863.333333333336</v>
      </c>
      <c r="B77" s="376">
        <v>5.7049858462996781</v>
      </c>
      <c r="C77" s="377"/>
      <c r="E77" s="396">
        <v>43853</v>
      </c>
      <c r="F77" s="413">
        <v>0.3125</v>
      </c>
      <c r="G77" s="628">
        <v>3.2191792858454087</v>
      </c>
      <c r="H77" s="414">
        <v>2.9</v>
      </c>
      <c r="I77" s="415">
        <v>2.6</v>
      </c>
    </row>
    <row r="78" spans="1:9">
      <c r="A78" s="375">
        <v>43863.354166666664</v>
      </c>
      <c r="B78" s="376">
        <v>5.2343841072482364</v>
      </c>
      <c r="C78" s="377"/>
      <c r="E78" s="396">
        <v>43854</v>
      </c>
      <c r="F78" s="413">
        <v>0.29166666666666669</v>
      </c>
      <c r="G78" s="628">
        <v>3.8747582902304001</v>
      </c>
      <c r="H78" s="414">
        <v>1.8</v>
      </c>
      <c r="I78" s="415">
        <v>1.2</v>
      </c>
    </row>
    <row r="79" spans="1:9">
      <c r="A79" s="375">
        <v>43863.375</v>
      </c>
      <c r="B79" s="376">
        <v>5.2133181100297303</v>
      </c>
      <c r="C79" s="377"/>
      <c r="E79" s="396">
        <v>43855</v>
      </c>
      <c r="F79" s="413">
        <v>0.29166666666666669</v>
      </c>
      <c r="G79" s="628">
        <v>4.1430937051773071</v>
      </c>
      <c r="H79" s="414">
        <v>4.8</v>
      </c>
      <c r="I79" s="415">
        <v>3.8</v>
      </c>
    </row>
    <row r="80" spans="1:9">
      <c r="A80" s="375">
        <v>43863.395833333336</v>
      </c>
      <c r="B80" s="376">
        <v>5.4149633522869811</v>
      </c>
      <c r="C80" s="377"/>
      <c r="E80" s="396">
        <v>43856</v>
      </c>
      <c r="F80" s="413">
        <v>0.27083333333333331</v>
      </c>
      <c r="G80" s="628">
        <v>4.0939447941362026</v>
      </c>
      <c r="H80" s="414">
        <v>1.2</v>
      </c>
      <c r="I80" s="415">
        <v>1.2</v>
      </c>
    </row>
    <row r="81" spans="1:9">
      <c r="A81" s="375">
        <v>43863.416666666664</v>
      </c>
      <c r="B81" s="376">
        <v>5.4367400087519648</v>
      </c>
      <c r="C81" s="377"/>
      <c r="E81" s="396">
        <v>43857</v>
      </c>
      <c r="F81" s="413">
        <v>0.33333333333333331</v>
      </c>
      <c r="G81" s="628">
        <v>4.1589329931367605</v>
      </c>
      <c r="H81" s="414">
        <v>4.2</v>
      </c>
      <c r="I81" s="415">
        <v>0.9</v>
      </c>
    </row>
    <row r="82" spans="1:9">
      <c r="A82" s="375">
        <v>43863.4375</v>
      </c>
      <c r="B82" s="376">
        <v>5.4431698498212633</v>
      </c>
      <c r="C82" s="377"/>
      <c r="E82" s="396">
        <v>43858</v>
      </c>
      <c r="F82" s="413">
        <v>0.34375</v>
      </c>
      <c r="G82" s="628">
        <v>5.116925219436073</v>
      </c>
      <c r="H82" s="414">
        <v>7.7</v>
      </c>
      <c r="I82" s="415">
        <v>6.7</v>
      </c>
    </row>
    <row r="83" spans="1:9">
      <c r="A83" s="375">
        <v>43863.458333333336</v>
      </c>
      <c r="B83" s="376">
        <v>5.3838170048677263</v>
      </c>
      <c r="C83" s="377"/>
      <c r="E83" s="396">
        <v>43859</v>
      </c>
      <c r="F83" s="413">
        <v>0.27083333333333331</v>
      </c>
      <c r="G83" s="628">
        <v>4.6231350132471158</v>
      </c>
      <c r="H83" s="414">
        <v>0.2</v>
      </c>
      <c r="I83" s="415">
        <v>0.2</v>
      </c>
    </row>
    <row r="84" spans="1:9">
      <c r="A84" s="375">
        <v>43863.479166666664</v>
      </c>
      <c r="B84" s="376">
        <v>5.3598291906010775</v>
      </c>
      <c r="C84" s="377"/>
      <c r="E84" s="396">
        <v>43860</v>
      </c>
      <c r="F84" s="413">
        <v>0.27083333333333331</v>
      </c>
      <c r="G84" s="628">
        <v>5.5017554795679944</v>
      </c>
      <c r="H84" s="414">
        <v>0</v>
      </c>
      <c r="I84" s="415">
        <v>0</v>
      </c>
    </row>
    <row r="85" spans="1:9" ht="13.8" thickBot="1">
      <c r="A85" s="375">
        <v>43863.5</v>
      </c>
      <c r="B85" s="376">
        <v>5.2984570816883609</v>
      </c>
      <c r="C85" s="377"/>
      <c r="E85" s="397">
        <v>43861</v>
      </c>
      <c r="F85" s="417">
        <v>0.27083333333333331</v>
      </c>
      <c r="G85" s="630">
        <v>5.4857791275199919</v>
      </c>
      <c r="H85" s="418">
        <v>0</v>
      </c>
      <c r="I85" s="419">
        <v>0</v>
      </c>
    </row>
    <row r="86" spans="1:9">
      <c r="A86" s="375">
        <v>43863.520833333336</v>
      </c>
      <c r="B86" s="376">
        <v>5.3064394021510246</v>
      </c>
      <c r="C86" s="377"/>
      <c r="E86" s="412">
        <v>43862</v>
      </c>
      <c r="F86" s="838">
        <v>0.27083333333333331</v>
      </c>
      <c r="G86" s="627">
        <v>5.4255690707100763</v>
      </c>
      <c r="H86" s="840">
        <v>2.2999999999999998</v>
      </c>
      <c r="I86" s="841">
        <v>1.9</v>
      </c>
    </row>
    <row r="87" spans="1:9">
      <c r="A87" s="375">
        <v>43863.541666666664</v>
      </c>
      <c r="B87" s="376">
        <v>5.4006180840337441</v>
      </c>
      <c r="C87" s="377"/>
      <c r="E87" s="396">
        <v>43863</v>
      </c>
      <c r="F87" s="413">
        <v>0.27083333333333331</v>
      </c>
      <c r="G87" s="628">
        <v>5.1856348130127623</v>
      </c>
      <c r="H87" s="414">
        <v>1.1000000000000001</v>
      </c>
      <c r="I87" s="415">
        <v>1.1000000000000001</v>
      </c>
    </row>
    <row r="88" spans="1:9">
      <c r="A88" s="375">
        <v>43863.5625</v>
      </c>
      <c r="B88" s="376">
        <v>5.4117474710154863</v>
      </c>
      <c r="C88" s="377"/>
      <c r="E88" s="396">
        <v>43864</v>
      </c>
      <c r="F88" s="413">
        <v>0.27083333333333331</v>
      </c>
      <c r="G88" s="628">
        <v>5.8488105307850571</v>
      </c>
      <c r="H88" s="414">
        <v>1.9</v>
      </c>
      <c r="I88" s="415">
        <v>1.4</v>
      </c>
    </row>
    <row r="89" spans="1:9">
      <c r="A89" s="375">
        <v>43863.583333333336</v>
      </c>
      <c r="B89" s="376">
        <v>5.3907476944021049</v>
      </c>
      <c r="C89" s="377"/>
      <c r="E89" s="396">
        <v>43865</v>
      </c>
      <c r="F89" s="413">
        <v>0.27083333333333331</v>
      </c>
      <c r="G89" s="628">
        <v>6.0062313596718013</v>
      </c>
      <c r="H89" s="414">
        <v>1.7</v>
      </c>
      <c r="I89" s="415">
        <v>1.4</v>
      </c>
    </row>
    <row r="90" spans="1:9">
      <c r="A90" s="375">
        <v>43863.604166666664</v>
      </c>
      <c r="B90" s="376">
        <v>5.3855575101657047</v>
      </c>
      <c r="C90" s="377"/>
      <c r="E90" s="396">
        <v>43866</v>
      </c>
      <c r="F90" s="413">
        <v>0.27083333333333331</v>
      </c>
      <c r="G90" s="628">
        <v>6.0292661671733692</v>
      </c>
      <c r="H90" s="414">
        <v>2.2000000000000002</v>
      </c>
      <c r="I90" s="415">
        <v>1.7</v>
      </c>
    </row>
    <row r="91" spans="1:9">
      <c r="A91" s="375">
        <v>43863.625</v>
      </c>
      <c r="B91" s="376">
        <v>5.3569042679025891</v>
      </c>
      <c r="C91" s="377"/>
      <c r="E91" s="396">
        <v>43867</v>
      </c>
      <c r="F91" s="413">
        <v>0.27083333333333331</v>
      </c>
      <c r="G91" s="628">
        <v>6.2250630521836383</v>
      </c>
      <c r="H91" s="414">
        <v>0</v>
      </c>
      <c r="I91" s="415">
        <v>0</v>
      </c>
    </row>
    <row r="92" spans="1:9">
      <c r="A92" s="375">
        <v>43863.645833333336</v>
      </c>
      <c r="B92" s="376">
        <v>5.3212743790613279</v>
      </c>
      <c r="C92" s="377"/>
      <c r="E92" s="396">
        <v>43868</v>
      </c>
      <c r="F92" s="413">
        <v>0.41666666666666669</v>
      </c>
      <c r="G92" s="628">
        <v>5.9025622107502489</v>
      </c>
      <c r="H92" s="414">
        <v>4.5999999999999996</v>
      </c>
      <c r="I92" s="415">
        <v>1.8</v>
      </c>
    </row>
    <row r="93" spans="1:9">
      <c r="A93" s="375">
        <v>43863.666666666664</v>
      </c>
      <c r="B93" s="376">
        <v>5.307295861343543</v>
      </c>
      <c r="C93" s="377"/>
      <c r="E93" s="396">
        <v>43869</v>
      </c>
      <c r="F93" s="413">
        <v>0.25</v>
      </c>
      <c r="G93" s="628">
        <v>6.0456490586511791</v>
      </c>
      <c r="H93" s="414">
        <v>9.8000000000000007</v>
      </c>
      <c r="I93" s="415">
        <v>7.6</v>
      </c>
    </row>
    <row r="94" spans="1:9">
      <c r="A94" s="375">
        <v>43863.6875</v>
      </c>
      <c r="B94" s="376">
        <v>5.2917901192688284</v>
      </c>
      <c r="C94" s="377"/>
      <c r="E94" s="396">
        <v>43870</v>
      </c>
      <c r="F94" s="413">
        <v>0.25</v>
      </c>
      <c r="G94" s="628">
        <v>5.8099658923844499</v>
      </c>
      <c r="H94" s="414">
        <v>9.5</v>
      </c>
      <c r="I94" s="415">
        <v>8.4</v>
      </c>
    </row>
    <row r="95" spans="1:9">
      <c r="A95" s="375">
        <v>43863.708333333336</v>
      </c>
      <c r="B95" s="376">
        <v>5.2772640196813478</v>
      </c>
      <c r="C95" s="377"/>
      <c r="E95" s="396">
        <v>43871</v>
      </c>
      <c r="F95" s="413">
        <v>0.25</v>
      </c>
      <c r="G95" s="628">
        <v>6.1821074336767197</v>
      </c>
      <c r="H95" s="414">
        <v>7.6</v>
      </c>
      <c r="I95" s="415">
        <v>7.4</v>
      </c>
    </row>
    <row r="96" spans="1:9">
      <c r="A96" s="375">
        <v>43863.729166666664</v>
      </c>
      <c r="B96" s="376">
        <v>5.2848941650655537</v>
      </c>
      <c r="C96" s="377"/>
      <c r="E96" s="396">
        <v>43872</v>
      </c>
      <c r="F96" s="413">
        <v>0.25</v>
      </c>
      <c r="G96" s="628">
        <v>7.8442542291142878</v>
      </c>
      <c r="H96" s="414">
        <v>6.7</v>
      </c>
      <c r="I96" s="415">
        <v>6.5</v>
      </c>
    </row>
    <row r="97" spans="1:9">
      <c r="A97" s="375">
        <v>43863.75</v>
      </c>
      <c r="B97" s="376">
        <v>5.2377453130773368</v>
      </c>
      <c r="C97" s="377"/>
      <c r="E97" s="396">
        <v>43873</v>
      </c>
      <c r="F97" s="413">
        <v>0.25</v>
      </c>
      <c r="G97" s="628">
        <v>5.1479092294143305</v>
      </c>
      <c r="H97" s="414">
        <v>5.4</v>
      </c>
      <c r="I97" s="415">
        <v>4.0999999999999996</v>
      </c>
    </row>
    <row r="98" spans="1:9">
      <c r="A98" s="375">
        <v>43863.770833333336</v>
      </c>
      <c r="B98" s="376">
        <v>5.3059106000388665</v>
      </c>
      <c r="C98" s="377"/>
      <c r="E98" s="396">
        <v>43874</v>
      </c>
      <c r="F98" s="413">
        <v>0.35416666666666669</v>
      </c>
      <c r="G98" s="628">
        <v>4.8393838904384108</v>
      </c>
      <c r="H98" s="414">
        <v>5</v>
      </c>
      <c r="I98" s="415">
        <v>3.9</v>
      </c>
    </row>
    <row r="99" spans="1:9">
      <c r="A99" s="375">
        <v>43863.791666666664</v>
      </c>
      <c r="B99" s="376">
        <v>5.2410506991566059</v>
      </c>
      <c r="C99" s="377"/>
      <c r="E99" s="396">
        <v>43875</v>
      </c>
      <c r="F99" s="413">
        <v>0.27083333333333331</v>
      </c>
      <c r="G99" s="628">
        <v>5.0630714474763305</v>
      </c>
      <c r="H99" s="414">
        <v>1.3</v>
      </c>
      <c r="I99" s="415">
        <v>1.1000000000000001</v>
      </c>
    </row>
    <row r="100" spans="1:9">
      <c r="A100" s="375">
        <v>43863.8125</v>
      </c>
      <c r="B100" s="376">
        <v>5.3267914792522788</v>
      </c>
      <c r="C100" s="377"/>
      <c r="E100" s="396">
        <v>43876</v>
      </c>
      <c r="F100" s="413">
        <v>0.29166666666666669</v>
      </c>
      <c r="G100" s="628">
        <v>5.700366434279001</v>
      </c>
      <c r="H100" s="414">
        <v>0.7</v>
      </c>
      <c r="I100" s="415">
        <v>0.5</v>
      </c>
    </row>
    <row r="101" spans="1:9">
      <c r="A101" s="375">
        <v>43863.833333333336</v>
      </c>
      <c r="B101" s="376">
        <v>5.3337505879915419</v>
      </c>
      <c r="C101" s="377"/>
      <c r="E101" s="396">
        <v>43877</v>
      </c>
      <c r="F101" s="413">
        <v>0.3125</v>
      </c>
      <c r="G101" s="628">
        <v>4.9404839218283696</v>
      </c>
      <c r="H101" s="414">
        <v>2.1</v>
      </c>
      <c r="I101" s="415">
        <v>1.8</v>
      </c>
    </row>
    <row r="102" spans="1:9">
      <c r="A102" s="375">
        <v>43863.854166666664</v>
      </c>
      <c r="B102" s="376">
        <v>5.3581551603145066</v>
      </c>
      <c r="C102" s="377"/>
      <c r="E102" s="396">
        <v>43878</v>
      </c>
      <c r="F102" s="413">
        <v>0.33333333333333331</v>
      </c>
      <c r="G102" s="628">
        <v>5.1164671440815761</v>
      </c>
      <c r="H102" s="414">
        <v>9.8000000000000007</v>
      </c>
      <c r="I102" s="415">
        <v>6.6</v>
      </c>
    </row>
    <row r="103" spans="1:9">
      <c r="A103" s="375">
        <v>43863.875</v>
      </c>
      <c r="B103" s="376">
        <v>5.3481988107992544</v>
      </c>
      <c r="C103" s="377"/>
      <c r="E103" s="396">
        <v>43879</v>
      </c>
      <c r="F103" s="413">
        <v>0.3125</v>
      </c>
      <c r="G103" s="628">
        <v>5.3136351703045266</v>
      </c>
      <c r="H103" s="414">
        <v>2.7</v>
      </c>
      <c r="I103" s="415">
        <v>2.2999999999999998</v>
      </c>
    </row>
    <row r="104" spans="1:9">
      <c r="A104" s="375">
        <v>43863.895833333336</v>
      </c>
      <c r="B104" s="376">
        <v>5.2881237827241421</v>
      </c>
      <c r="C104" s="377"/>
      <c r="E104" s="396">
        <v>43880</v>
      </c>
      <c r="F104" s="413">
        <v>0.20833333333333334</v>
      </c>
      <c r="G104" s="628">
        <v>6.1702608912665813</v>
      </c>
      <c r="H104" s="414">
        <v>0.9</v>
      </c>
      <c r="I104" s="415">
        <v>0.7</v>
      </c>
    </row>
    <row r="105" spans="1:9">
      <c r="A105" s="375">
        <v>43863.916666666664</v>
      </c>
      <c r="B105" s="376">
        <v>4.1201168647967279</v>
      </c>
      <c r="C105" s="377"/>
      <c r="E105" s="396">
        <v>43881</v>
      </c>
      <c r="F105" s="413">
        <v>0.39583333333333331</v>
      </c>
      <c r="G105" s="628">
        <v>6.3351826530156865</v>
      </c>
      <c r="H105" s="414">
        <v>0.6</v>
      </c>
      <c r="I105" s="415">
        <v>0.5</v>
      </c>
    </row>
    <row r="106" spans="1:9">
      <c r="A106" s="375">
        <v>43863.9375</v>
      </c>
      <c r="B106" s="376">
        <v>0</v>
      </c>
      <c r="C106" s="377"/>
      <c r="E106" s="396">
        <v>43882</v>
      </c>
      <c r="F106" s="413">
        <v>0.3611111111111111</v>
      </c>
      <c r="G106" s="628">
        <v>6.3389225028351781</v>
      </c>
      <c r="H106" s="414">
        <v>0.3</v>
      </c>
      <c r="I106" s="415">
        <v>0.3</v>
      </c>
    </row>
    <row r="107" spans="1:9">
      <c r="A107" s="375">
        <v>43863.958333333336</v>
      </c>
      <c r="B107" s="376">
        <v>5.1011716953685715</v>
      </c>
      <c r="C107" s="377"/>
      <c r="E107" s="396">
        <v>43883</v>
      </c>
      <c r="F107" s="413">
        <v>0.39583333333333331</v>
      </c>
      <c r="G107" s="628">
        <v>6.3074395228177309</v>
      </c>
      <c r="H107" s="414">
        <v>0.6</v>
      </c>
      <c r="I107" s="415">
        <v>1</v>
      </c>
    </row>
    <row r="108" spans="1:9">
      <c r="A108" s="375">
        <v>43863.979166666664</v>
      </c>
      <c r="B108" s="376">
        <v>6.389023648109287</v>
      </c>
      <c r="C108" s="377"/>
      <c r="E108" s="396">
        <v>43884</v>
      </c>
      <c r="F108" s="413">
        <v>0.36805555555555558</v>
      </c>
      <c r="G108" s="628">
        <v>6.7116281841881573</v>
      </c>
      <c r="H108" s="414">
        <v>0.7</v>
      </c>
      <c r="I108" s="415">
        <v>1.1000000000000001</v>
      </c>
    </row>
    <row r="109" spans="1:9">
      <c r="A109" s="375">
        <v>43864</v>
      </c>
      <c r="B109" s="376">
        <v>5.7391293791329696</v>
      </c>
      <c r="C109" s="377"/>
      <c r="E109" s="396">
        <v>43885</v>
      </c>
      <c r="F109" s="413">
        <v>6.25E-2</v>
      </c>
      <c r="G109" s="628">
        <v>6.2469580006889167</v>
      </c>
      <c r="H109" s="414">
        <v>2.2000000000000002</v>
      </c>
      <c r="I109" s="415">
        <v>1.8</v>
      </c>
    </row>
    <row r="110" spans="1:9">
      <c r="A110" s="375">
        <v>43864.020833333336</v>
      </c>
      <c r="B110" s="376">
        <v>5.5986556538587644</v>
      </c>
      <c r="C110" s="377"/>
      <c r="E110" s="396">
        <v>43886</v>
      </c>
      <c r="F110" s="413">
        <v>0.33333333333333331</v>
      </c>
      <c r="G110" s="628">
        <v>6.2596624026385443</v>
      </c>
      <c r="H110" s="414">
        <v>1.3</v>
      </c>
      <c r="I110" s="415">
        <v>1</v>
      </c>
    </row>
    <row r="111" spans="1:9">
      <c r="A111" s="375">
        <v>43864.041666666664</v>
      </c>
      <c r="B111" s="376">
        <v>5.6178939891979098</v>
      </c>
      <c r="C111" s="377"/>
      <c r="E111" s="396">
        <v>43887</v>
      </c>
      <c r="F111" s="413">
        <v>0.375</v>
      </c>
      <c r="G111" s="628">
        <v>6.2365436883539793</v>
      </c>
      <c r="H111" s="414">
        <v>1.1000000000000001</v>
      </c>
      <c r="I111" s="415">
        <v>0.6</v>
      </c>
    </row>
    <row r="112" spans="1:9">
      <c r="A112" s="375">
        <v>43864.0625</v>
      </c>
      <c r="B112" s="376">
        <v>5.5961032100539239</v>
      </c>
      <c r="C112" s="377"/>
      <c r="E112" s="396">
        <v>43887</v>
      </c>
      <c r="F112" s="413">
        <v>0.5</v>
      </c>
      <c r="G112" s="628">
        <v>5.6097784729984896</v>
      </c>
      <c r="H112" s="414">
        <v>0.7</v>
      </c>
      <c r="I112" s="415">
        <v>0.7</v>
      </c>
    </row>
    <row r="113" spans="1:9">
      <c r="A113" s="375">
        <v>43864.083333333336</v>
      </c>
      <c r="B113" s="376">
        <v>5.5735937201211021</v>
      </c>
      <c r="C113" s="377"/>
      <c r="E113" s="396">
        <v>43888</v>
      </c>
      <c r="F113" s="413">
        <v>0.40277777777777773</v>
      </c>
      <c r="G113" s="628">
        <v>5.9561760794474843</v>
      </c>
      <c r="H113" s="414">
        <v>0.9</v>
      </c>
      <c r="I113" s="415">
        <v>1.5</v>
      </c>
    </row>
    <row r="114" spans="1:9">
      <c r="A114" s="375">
        <v>43864.104166666664</v>
      </c>
      <c r="B114" s="376">
        <v>5.6537725271450148</v>
      </c>
      <c r="C114" s="377"/>
      <c r="E114" s="396">
        <v>43889</v>
      </c>
      <c r="F114" s="413">
        <v>0.35416666666666669</v>
      </c>
      <c r="G114" s="628">
        <v>5.8373420624993742</v>
      </c>
      <c r="H114" s="414">
        <v>0.9</v>
      </c>
      <c r="I114" s="415">
        <v>0.6</v>
      </c>
    </row>
    <row r="115" spans="1:9">
      <c r="A115" s="375">
        <v>43864.125</v>
      </c>
      <c r="B115" s="376">
        <v>5.6493176906369627</v>
      </c>
      <c r="C115" s="377"/>
      <c r="E115" s="396">
        <v>43890</v>
      </c>
      <c r="F115" s="413">
        <v>0.36458333333333331</v>
      </c>
      <c r="G115" s="628">
        <v>6.0222084241815743</v>
      </c>
      <c r="H115" s="414">
        <v>0.1</v>
      </c>
      <c r="I115" s="415">
        <v>0.1</v>
      </c>
    </row>
    <row r="116" spans="1:9">
      <c r="A116" s="375">
        <v>43864.145833333336</v>
      </c>
      <c r="B116" s="376">
        <v>5.5998792999113602</v>
      </c>
      <c r="C116" s="377"/>
      <c r="E116" s="396">
        <v>43890</v>
      </c>
      <c r="F116" s="413">
        <v>0.84375</v>
      </c>
      <c r="G116" s="628">
        <v>6.1729733358758194</v>
      </c>
      <c r="H116" s="414">
        <v>1.1000000000000001</v>
      </c>
      <c r="I116" s="415">
        <v>0.9</v>
      </c>
    </row>
    <row r="117" spans="1:9">
      <c r="A117" s="375">
        <v>43864.166666666664</v>
      </c>
      <c r="B117" s="376">
        <v>5.6166674627198114</v>
      </c>
      <c r="C117" s="377"/>
    </row>
    <row r="118" spans="1:9">
      <c r="A118" s="375">
        <v>43864.1875</v>
      </c>
      <c r="B118" s="376">
        <v>5.6611888217739761</v>
      </c>
      <c r="C118" s="377"/>
    </row>
    <row r="119" spans="1:9">
      <c r="A119" s="375">
        <v>43864.208333333336</v>
      </c>
      <c r="B119" s="376">
        <v>5.7809255655027094</v>
      </c>
      <c r="C119" s="377"/>
    </row>
    <row r="120" spans="1:9">
      <c r="A120" s="375">
        <v>43864.229166666664</v>
      </c>
      <c r="B120" s="376">
        <v>5.7899842999565108</v>
      </c>
      <c r="C120" s="377"/>
    </row>
    <row r="121" spans="1:9">
      <c r="A121" s="375">
        <v>43864.25</v>
      </c>
      <c r="B121" s="376">
        <v>5.8423582827154963</v>
      </c>
      <c r="C121" s="377"/>
    </row>
    <row r="122" spans="1:9">
      <c r="A122" s="375">
        <v>43864.270833333336</v>
      </c>
      <c r="B122" s="376">
        <v>5.8488105307850571</v>
      </c>
      <c r="C122" s="377"/>
    </row>
    <row r="123" spans="1:9">
      <c r="A123" s="375">
        <v>43864.291666666664</v>
      </c>
      <c r="B123" s="376">
        <v>5.8023767453721824</v>
      </c>
      <c r="C123" s="377"/>
    </row>
    <row r="124" spans="1:9">
      <c r="A124" s="375">
        <v>43864.3125</v>
      </c>
      <c r="B124" s="376">
        <v>5.8558379517247277</v>
      </c>
      <c r="C124" s="377"/>
    </row>
    <row r="125" spans="1:9">
      <c r="A125" s="375">
        <v>43864.333333333336</v>
      </c>
      <c r="B125" s="376">
        <v>5.8269725276364222</v>
      </c>
      <c r="C125" s="377"/>
    </row>
    <row r="126" spans="1:9">
      <c r="A126" s="375">
        <v>43864.354166666664</v>
      </c>
      <c r="B126" s="376">
        <v>5.8235810777275923</v>
      </c>
      <c r="C126" s="377"/>
    </row>
    <row r="127" spans="1:9">
      <c r="A127" s="375">
        <v>43864.375</v>
      </c>
      <c r="B127" s="376">
        <v>5.7336492810605302</v>
      </c>
      <c r="C127" s="377"/>
    </row>
    <row r="128" spans="1:9">
      <c r="A128" s="375">
        <v>43864.395833333336</v>
      </c>
      <c r="B128" s="376">
        <v>5.8235021921702561</v>
      </c>
      <c r="C128" s="377"/>
    </row>
    <row r="129" spans="1:3">
      <c r="A129" s="375">
        <v>43864.416666666664</v>
      </c>
      <c r="B129" s="376">
        <v>5.8419450380218523</v>
      </c>
      <c r="C129" s="377"/>
    </row>
    <row r="130" spans="1:3">
      <c r="A130" s="375">
        <v>43864.4375</v>
      </c>
      <c r="B130" s="376">
        <v>5.8552439083966119</v>
      </c>
      <c r="C130" s="377"/>
    </row>
    <row r="131" spans="1:3">
      <c r="A131" s="375">
        <v>43864.458333333336</v>
      </c>
      <c r="B131" s="376">
        <v>5.7070619153997137</v>
      </c>
      <c r="C131" s="377"/>
    </row>
    <row r="132" spans="1:3">
      <c r="A132" s="375">
        <v>43864.479166666664</v>
      </c>
      <c r="B132" s="376">
        <v>5.6121579030425188</v>
      </c>
      <c r="C132" s="377"/>
    </row>
    <row r="133" spans="1:3">
      <c r="A133" s="375">
        <v>43864.5</v>
      </c>
      <c r="B133" s="376">
        <v>5.5817426785102322</v>
      </c>
      <c r="C133" s="377"/>
    </row>
    <row r="134" spans="1:3">
      <c r="A134" s="375">
        <v>43864.520833333336</v>
      </c>
      <c r="B134" s="376">
        <v>5.7345629563141198</v>
      </c>
      <c r="C134" s="377"/>
    </row>
    <row r="135" spans="1:3">
      <c r="A135" s="375">
        <v>43864.541666666664</v>
      </c>
      <c r="B135" s="376">
        <v>5.67511175153777</v>
      </c>
      <c r="C135" s="377"/>
    </row>
    <row r="136" spans="1:3">
      <c r="A136" s="375">
        <v>43864.5625</v>
      </c>
      <c r="B136" s="376">
        <v>5.5851965852392214</v>
      </c>
      <c r="C136" s="377"/>
    </row>
    <row r="137" spans="1:3">
      <c r="A137" s="375">
        <v>43864.583333333336</v>
      </c>
      <c r="B137" s="376">
        <v>5.6468178195775387</v>
      </c>
      <c r="C137" s="377"/>
    </row>
    <row r="138" spans="1:3">
      <c r="A138" s="375">
        <v>43864.604166666664</v>
      </c>
      <c r="B138" s="376">
        <v>5.6388281988911331</v>
      </c>
      <c r="C138" s="377"/>
    </row>
    <row r="139" spans="1:3">
      <c r="A139" s="375">
        <v>43864.625</v>
      </c>
      <c r="B139" s="376">
        <v>5.6898817486233177</v>
      </c>
      <c r="C139" s="377"/>
    </row>
    <row r="140" spans="1:3">
      <c r="A140" s="375">
        <v>43864.645833333336</v>
      </c>
      <c r="B140" s="376">
        <v>5.6816781557992933</v>
      </c>
      <c r="C140" s="377"/>
    </row>
    <row r="141" spans="1:3">
      <c r="A141" s="375">
        <v>43864.666666666664</v>
      </c>
      <c r="B141" s="376">
        <v>5.6819018621722028</v>
      </c>
      <c r="C141" s="377"/>
    </row>
    <row r="142" spans="1:3">
      <c r="A142" s="375">
        <v>43864.6875</v>
      </c>
      <c r="B142" s="376">
        <v>5.5827250813858376</v>
      </c>
      <c r="C142" s="377"/>
    </row>
    <row r="143" spans="1:3">
      <c r="A143" s="375">
        <v>43864.708333333336</v>
      </c>
      <c r="B143" s="376">
        <v>5.608204253897485</v>
      </c>
      <c r="C143" s="377"/>
    </row>
    <row r="144" spans="1:3">
      <c r="A144" s="375">
        <v>43864.729166666664</v>
      </c>
      <c r="B144" s="376">
        <v>5.4567748076385918</v>
      </c>
      <c r="C144" s="377"/>
    </row>
    <row r="145" spans="1:3">
      <c r="A145" s="375">
        <v>43864.75</v>
      </c>
      <c r="B145" s="376">
        <v>5.4148667956598935</v>
      </c>
      <c r="C145" s="377"/>
    </row>
    <row r="146" spans="1:3">
      <c r="A146" s="375">
        <v>43864.770833333336</v>
      </c>
      <c r="B146" s="376">
        <v>5.4456919257839518</v>
      </c>
      <c r="C146" s="377"/>
    </row>
    <row r="147" spans="1:3">
      <c r="A147" s="375">
        <v>43864.791666666664</v>
      </c>
      <c r="B147" s="376">
        <v>5.413283793721348</v>
      </c>
      <c r="C147" s="377"/>
    </row>
    <row r="148" spans="1:3">
      <c r="A148" s="375">
        <v>43864.8125</v>
      </c>
      <c r="B148" s="376">
        <v>5.5336206404285297</v>
      </c>
      <c r="C148" s="377"/>
    </row>
    <row r="149" spans="1:3">
      <c r="A149" s="375">
        <v>43864.833333333336</v>
      </c>
      <c r="B149" s="376">
        <v>5.6841349876485765</v>
      </c>
      <c r="C149" s="377"/>
    </row>
    <row r="150" spans="1:3">
      <c r="A150" s="375">
        <v>43864.854166666664</v>
      </c>
      <c r="B150" s="376">
        <v>5.5679218111973672</v>
      </c>
      <c r="C150" s="377"/>
    </row>
    <row r="151" spans="1:3">
      <c r="A151" s="375">
        <v>43864.875</v>
      </c>
      <c r="B151" s="376">
        <v>5.623289151531127</v>
      </c>
      <c r="C151" s="377"/>
    </row>
    <row r="152" spans="1:3">
      <c r="A152" s="375">
        <v>43864.895833333336</v>
      </c>
      <c r="B152" s="376">
        <v>5.707029469569938</v>
      </c>
      <c r="C152" s="377"/>
    </row>
    <row r="153" spans="1:3">
      <c r="A153" s="375">
        <v>43864.916666666664</v>
      </c>
      <c r="B153" s="376">
        <v>5.5920326391545432</v>
      </c>
      <c r="C153" s="377"/>
    </row>
    <row r="154" spans="1:3">
      <c r="A154" s="375">
        <v>43864.9375</v>
      </c>
      <c r="B154" s="376">
        <v>5.7137135119280877</v>
      </c>
      <c r="C154" s="377"/>
    </row>
    <row r="155" spans="1:3">
      <c r="A155" s="375">
        <v>43864.958333333336</v>
      </c>
      <c r="B155" s="376">
        <v>5.7559619530931947</v>
      </c>
      <c r="C155" s="377"/>
    </row>
    <row r="156" spans="1:3">
      <c r="A156" s="375">
        <v>43864.979166666664</v>
      </c>
      <c r="B156" s="376">
        <v>5.7658620948592825</v>
      </c>
      <c r="C156" s="377"/>
    </row>
    <row r="157" spans="1:3">
      <c r="A157" s="375">
        <v>43865</v>
      </c>
      <c r="B157" s="376">
        <v>5.81210912257019</v>
      </c>
      <c r="C157" s="377"/>
    </row>
    <row r="158" spans="1:3">
      <c r="A158" s="375">
        <v>43865.020833333336</v>
      </c>
      <c r="B158" s="376">
        <v>5.8401250654521091</v>
      </c>
      <c r="C158" s="377"/>
    </row>
    <row r="159" spans="1:3">
      <c r="A159" s="375">
        <v>43865.041666666664</v>
      </c>
      <c r="B159" s="376">
        <v>5.7593983565974565</v>
      </c>
      <c r="C159" s="377"/>
    </row>
    <row r="160" spans="1:3">
      <c r="A160" s="375">
        <v>43865.0625</v>
      </c>
      <c r="B160" s="376">
        <v>5.8449794554358556</v>
      </c>
      <c r="C160" s="377"/>
    </row>
    <row r="161" spans="1:3">
      <c r="A161" s="375">
        <v>43865.083333333336</v>
      </c>
      <c r="B161" s="376">
        <v>5.7909049246356723</v>
      </c>
      <c r="C161" s="377"/>
    </row>
    <row r="162" spans="1:3">
      <c r="A162" s="375">
        <v>43865.104166666664</v>
      </c>
      <c r="B162" s="376">
        <v>5.8065927905651433</v>
      </c>
      <c r="C162" s="377"/>
    </row>
    <row r="163" spans="1:3">
      <c r="A163" s="375">
        <v>43865.125</v>
      </c>
      <c r="B163" s="376">
        <v>5.8453871459286244</v>
      </c>
      <c r="C163" s="377"/>
    </row>
    <row r="164" spans="1:3">
      <c r="A164" s="375">
        <v>43865.145833333336</v>
      </c>
      <c r="B164" s="376">
        <v>5.8559611095115542</v>
      </c>
      <c r="C164" s="377"/>
    </row>
    <row r="165" spans="1:3">
      <c r="A165" s="375">
        <v>43865.166666666664</v>
      </c>
      <c r="B165" s="376">
        <v>5.770261138729337</v>
      </c>
      <c r="C165" s="377"/>
    </row>
    <row r="166" spans="1:3">
      <c r="A166" s="375">
        <v>43865.1875</v>
      </c>
      <c r="B166" s="376">
        <v>5.8300625858828425</v>
      </c>
      <c r="C166" s="377"/>
    </row>
    <row r="167" spans="1:3">
      <c r="A167" s="375">
        <v>43865.208333333336</v>
      </c>
      <c r="B167" s="376">
        <v>5.7794671786638601</v>
      </c>
      <c r="C167" s="377"/>
    </row>
    <row r="168" spans="1:3">
      <c r="A168" s="375">
        <v>43865.229166666664</v>
      </c>
      <c r="B168" s="376">
        <v>5.9193193199526934</v>
      </c>
      <c r="C168" s="377"/>
    </row>
    <row r="169" spans="1:3">
      <c r="A169" s="375">
        <v>43865.25</v>
      </c>
      <c r="B169" s="376">
        <v>6.0149264674012857</v>
      </c>
      <c r="C169" s="377"/>
    </row>
    <row r="170" spans="1:3">
      <c r="A170" s="375">
        <v>43865.270833333336</v>
      </c>
      <c r="B170" s="376">
        <v>6.0062313596718013</v>
      </c>
      <c r="C170" s="377"/>
    </row>
    <row r="171" spans="1:3">
      <c r="A171" s="375">
        <v>43865.291666666664</v>
      </c>
      <c r="B171" s="376">
        <v>6.0686273233344155</v>
      </c>
      <c r="C171" s="377"/>
    </row>
    <row r="172" spans="1:3">
      <c r="A172" s="375">
        <v>43865.3125</v>
      </c>
      <c r="B172" s="376">
        <v>6.044578910753545</v>
      </c>
      <c r="C172" s="377"/>
    </row>
    <row r="173" spans="1:3">
      <c r="A173" s="375">
        <v>43865.333333333336</v>
      </c>
      <c r="B173" s="376">
        <v>6.0979716595676212</v>
      </c>
      <c r="C173" s="377"/>
    </row>
    <row r="174" spans="1:3">
      <c r="A174" s="375">
        <v>43865.354166666664</v>
      </c>
      <c r="B174" s="376">
        <v>6.1360574780135515</v>
      </c>
      <c r="C174" s="377"/>
    </row>
    <row r="175" spans="1:3">
      <c r="A175" s="375">
        <v>43865.375</v>
      </c>
      <c r="B175" s="376">
        <v>6.1997504817425373</v>
      </c>
      <c r="C175" s="377"/>
    </row>
    <row r="176" spans="1:3">
      <c r="A176" s="375">
        <v>43865.395833333336</v>
      </c>
      <c r="B176" s="376">
        <v>6.0435373642378387</v>
      </c>
      <c r="C176" s="377"/>
    </row>
    <row r="177" spans="1:3">
      <c r="A177" s="375">
        <v>43865.416666666664</v>
      </c>
      <c r="B177" s="376">
        <v>6.1778716632785899</v>
      </c>
      <c r="C177" s="377"/>
    </row>
    <row r="178" spans="1:3">
      <c r="A178" s="375">
        <v>43865.4375</v>
      </c>
      <c r="B178" s="376">
        <v>6.186312512908545</v>
      </c>
      <c r="C178" s="377"/>
    </row>
    <row r="179" spans="1:3">
      <c r="A179" s="375">
        <v>43865.458333333336</v>
      </c>
      <c r="B179" s="376">
        <v>6.2140599133239851</v>
      </c>
      <c r="C179" s="377"/>
    </row>
    <row r="180" spans="1:3">
      <c r="A180" s="375">
        <v>43865.479166666664</v>
      </c>
      <c r="B180" s="376">
        <v>6.1401763133601186</v>
      </c>
      <c r="C180" s="377"/>
    </row>
    <row r="181" spans="1:3">
      <c r="A181" s="375">
        <v>43865.5</v>
      </c>
      <c r="B181" s="376">
        <v>6.0771234307127697</v>
      </c>
      <c r="C181" s="377"/>
    </row>
    <row r="182" spans="1:3">
      <c r="A182" s="375">
        <v>43865.520833333336</v>
      </c>
      <c r="B182" s="376">
        <v>6.1224554334249763</v>
      </c>
      <c r="C182" s="377"/>
    </row>
    <row r="183" spans="1:3">
      <c r="A183" s="375">
        <v>43865.541666666664</v>
      </c>
      <c r="B183" s="376">
        <v>6.1975859866167111</v>
      </c>
      <c r="C183" s="377"/>
    </row>
    <row r="184" spans="1:3">
      <c r="A184" s="375">
        <v>43865.5625</v>
      </c>
      <c r="B184" s="376">
        <v>6.1992055823922989</v>
      </c>
      <c r="C184" s="377"/>
    </row>
    <row r="185" spans="1:3">
      <c r="A185" s="375">
        <v>43865.583333333336</v>
      </c>
      <c r="B185" s="376">
        <v>6.1713699556162789</v>
      </c>
      <c r="C185" s="377"/>
    </row>
    <row r="186" spans="1:3">
      <c r="A186" s="375">
        <v>43865.604166666664</v>
      </c>
      <c r="B186" s="376">
        <v>6.0714981012667222</v>
      </c>
      <c r="C186" s="377"/>
    </row>
    <row r="187" spans="1:3">
      <c r="A187" s="375">
        <v>43865.625</v>
      </c>
      <c r="B187" s="376">
        <v>5.7681514368289051</v>
      </c>
      <c r="C187" s="377"/>
    </row>
    <row r="188" spans="1:3">
      <c r="A188" s="375">
        <v>43865.645833333336</v>
      </c>
      <c r="B188" s="376">
        <v>5.5765533103193672</v>
      </c>
      <c r="C188" s="377"/>
    </row>
    <row r="189" spans="1:3">
      <c r="A189" s="375">
        <v>43865.666666666664</v>
      </c>
      <c r="B189" s="376">
        <v>5.7326987425072327</v>
      </c>
      <c r="C189" s="377"/>
    </row>
    <row r="190" spans="1:3">
      <c r="A190" s="375">
        <v>43865.6875</v>
      </c>
      <c r="B190" s="376">
        <v>5.9290480174434679</v>
      </c>
      <c r="C190" s="377"/>
    </row>
    <row r="191" spans="1:3">
      <c r="A191" s="375">
        <v>43865.708333333336</v>
      </c>
      <c r="B191" s="376">
        <v>5.8322476114456849</v>
      </c>
      <c r="C191" s="377"/>
    </row>
    <row r="192" spans="1:3">
      <c r="A192" s="375">
        <v>43865.729166666664</v>
      </c>
      <c r="B192" s="376">
        <v>5.8569938950240612</v>
      </c>
      <c r="C192" s="377"/>
    </row>
    <row r="193" spans="1:3">
      <c r="A193" s="375">
        <v>43865.75</v>
      </c>
      <c r="B193" s="376">
        <v>5.9326418037526309</v>
      </c>
      <c r="C193" s="377"/>
    </row>
    <row r="194" spans="1:3">
      <c r="A194" s="375">
        <v>43865.770833333336</v>
      </c>
      <c r="B194" s="376">
        <v>5.8939593801688819</v>
      </c>
      <c r="C194" s="377"/>
    </row>
    <row r="195" spans="1:3">
      <c r="A195" s="375">
        <v>43865.791666666664</v>
      </c>
      <c r="B195" s="376">
        <v>5.9319781102240086</v>
      </c>
      <c r="C195" s="377"/>
    </row>
    <row r="196" spans="1:3">
      <c r="A196" s="375">
        <v>43865.8125</v>
      </c>
      <c r="B196" s="376">
        <v>5.9191730581741364</v>
      </c>
      <c r="C196" s="377"/>
    </row>
    <row r="197" spans="1:3">
      <c r="A197" s="375">
        <v>43865.833333333336</v>
      </c>
      <c r="B197" s="376">
        <v>5.8756290414991481</v>
      </c>
      <c r="C197" s="377"/>
    </row>
    <row r="198" spans="1:3">
      <c r="A198" s="375">
        <v>43865.854166666664</v>
      </c>
      <c r="B198" s="376">
        <v>5.8408630154509513</v>
      </c>
      <c r="C198" s="377"/>
    </row>
    <row r="199" spans="1:3">
      <c r="A199" s="375">
        <v>43865.875</v>
      </c>
      <c r="B199" s="376">
        <v>5.8414225693688628</v>
      </c>
      <c r="C199" s="377"/>
    </row>
    <row r="200" spans="1:3">
      <c r="A200" s="375">
        <v>43865.895833333336</v>
      </c>
      <c r="B200" s="376">
        <v>5.8552284809864226</v>
      </c>
      <c r="C200" s="377"/>
    </row>
    <row r="201" spans="1:3">
      <c r="A201" s="375">
        <v>43865.916666666664</v>
      </c>
      <c r="B201" s="376">
        <v>5.8977546370070844</v>
      </c>
      <c r="C201" s="377"/>
    </row>
    <row r="202" spans="1:3">
      <c r="A202" s="375">
        <v>43865.9375</v>
      </c>
      <c r="B202" s="376">
        <v>5.846664289840394</v>
      </c>
      <c r="C202" s="377"/>
    </row>
    <row r="203" spans="1:3">
      <c r="A203" s="375">
        <v>43865.958333333336</v>
      </c>
      <c r="B203" s="376">
        <v>5.9073596271272333</v>
      </c>
      <c r="C203" s="377"/>
    </row>
    <row r="204" spans="1:3">
      <c r="A204" s="375">
        <v>43865.979166666664</v>
      </c>
      <c r="B204" s="376">
        <v>5.9473524009808898</v>
      </c>
      <c r="C204" s="377"/>
    </row>
    <row r="205" spans="1:3">
      <c r="A205" s="375">
        <v>43866</v>
      </c>
      <c r="B205" s="376">
        <v>5.9207131468897893</v>
      </c>
      <c r="C205" s="377"/>
    </row>
    <row r="206" spans="1:3">
      <c r="A206" s="375">
        <v>43866.020833333336</v>
      </c>
      <c r="B206" s="376">
        <v>6.026733952522692</v>
      </c>
      <c r="C206" s="377"/>
    </row>
    <row r="207" spans="1:3">
      <c r="A207" s="375">
        <v>43866.041666666664</v>
      </c>
      <c r="B207" s="376">
        <v>5.9741380523062411</v>
      </c>
      <c r="C207" s="377"/>
    </row>
    <row r="208" spans="1:3">
      <c r="A208" s="375">
        <v>43866.0625</v>
      </c>
      <c r="B208" s="376">
        <v>6.0481880998963282</v>
      </c>
      <c r="C208" s="377"/>
    </row>
    <row r="209" spans="1:3">
      <c r="A209" s="375">
        <v>43866.083333333336</v>
      </c>
      <c r="B209" s="376">
        <v>6.1126279912682042</v>
      </c>
      <c r="C209" s="377"/>
    </row>
    <row r="210" spans="1:3">
      <c r="A210" s="375">
        <v>43866.104166666664</v>
      </c>
      <c r="B210" s="376">
        <v>6.1482574366447</v>
      </c>
      <c r="C210" s="377"/>
    </row>
    <row r="211" spans="1:3">
      <c r="A211" s="375">
        <v>43866.125</v>
      </c>
      <c r="B211" s="376">
        <v>6.1258162831266718</v>
      </c>
      <c r="C211" s="377"/>
    </row>
    <row r="212" spans="1:3">
      <c r="A212" s="375">
        <v>43866.145833333336</v>
      </c>
      <c r="B212" s="376">
        <v>6.142529918398294</v>
      </c>
      <c r="C212" s="377"/>
    </row>
    <row r="213" spans="1:3">
      <c r="A213" s="375">
        <v>43866.166666666664</v>
      </c>
      <c r="B213" s="376">
        <v>6.1688786290792956</v>
      </c>
      <c r="C213" s="377"/>
    </row>
    <row r="214" spans="1:3">
      <c r="A214" s="375">
        <v>43866.1875</v>
      </c>
      <c r="B214" s="376">
        <v>6.0248401704140839</v>
      </c>
      <c r="C214" s="377"/>
    </row>
    <row r="215" spans="1:3">
      <c r="A215" s="375">
        <v>43866.208333333336</v>
      </c>
      <c r="B215" s="376">
        <v>6.0062225861474872</v>
      </c>
      <c r="C215" s="377"/>
    </row>
    <row r="216" spans="1:3">
      <c r="A216" s="375">
        <v>43866.229166666664</v>
      </c>
      <c r="B216" s="376">
        <v>5.9846120719383986</v>
      </c>
      <c r="C216" s="377"/>
    </row>
    <row r="217" spans="1:3">
      <c r="A217" s="375">
        <v>43866.25</v>
      </c>
      <c r="B217" s="376">
        <v>6.0432556390555368</v>
      </c>
      <c r="C217" s="377"/>
    </row>
    <row r="218" spans="1:3">
      <c r="A218" s="375">
        <v>43866.270833333336</v>
      </c>
      <c r="B218" s="376">
        <v>6.0292661671733692</v>
      </c>
      <c r="C218" s="377"/>
    </row>
    <row r="219" spans="1:3">
      <c r="A219" s="375">
        <v>43866.291666666664</v>
      </c>
      <c r="B219" s="376">
        <v>5.9599083371770876</v>
      </c>
      <c r="C219" s="377"/>
    </row>
    <row r="220" spans="1:3">
      <c r="A220" s="375">
        <v>43866.3125</v>
      </c>
      <c r="B220" s="376">
        <v>6.0315409229757888</v>
      </c>
      <c r="C220" s="377"/>
    </row>
    <row r="221" spans="1:3">
      <c r="A221" s="375">
        <v>43866.333333333336</v>
      </c>
      <c r="B221" s="376">
        <v>5.9331106924348411</v>
      </c>
      <c r="C221" s="377"/>
    </row>
    <row r="222" spans="1:3">
      <c r="A222" s="375">
        <v>43866.354166666664</v>
      </c>
      <c r="B222" s="376">
        <v>5.9127968021461532</v>
      </c>
      <c r="C222" s="377"/>
    </row>
    <row r="223" spans="1:3">
      <c r="A223" s="375">
        <v>43866.375</v>
      </c>
      <c r="B223" s="376">
        <v>5.9863802544358702</v>
      </c>
      <c r="C223" s="377"/>
    </row>
    <row r="224" spans="1:3">
      <c r="A224" s="375">
        <v>43866.395833333336</v>
      </c>
      <c r="B224" s="376">
        <v>5.9166332397402988</v>
      </c>
      <c r="C224" s="377"/>
    </row>
    <row r="225" spans="1:3">
      <c r="A225" s="375">
        <v>43866.416666666664</v>
      </c>
      <c r="B225" s="376">
        <v>5.964797271570812</v>
      </c>
      <c r="C225" s="377"/>
    </row>
    <row r="226" spans="1:3">
      <c r="A226" s="375">
        <v>43866.4375</v>
      </c>
      <c r="B226" s="376">
        <v>5.9281536667711201</v>
      </c>
      <c r="C226" s="377"/>
    </row>
    <row r="227" spans="1:3">
      <c r="A227" s="375">
        <v>43866.458333333336</v>
      </c>
      <c r="B227" s="376">
        <v>5.9074392306307955</v>
      </c>
      <c r="C227" s="377"/>
    </row>
    <row r="228" spans="1:3">
      <c r="A228" s="375">
        <v>43866.479166666664</v>
      </c>
      <c r="B228" s="376">
        <v>5.8658876242633493</v>
      </c>
      <c r="C228" s="377"/>
    </row>
    <row r="229" spans="1:3">
      <c r="A229" s="375">
        <v>43866.5</v>
      </c>
      <c r="B229" s="376">
        <v>5.8282342832535505</v>
      </c>
      <c r="C229" s="377"/>
    </row>
    <row r="230" spans="1:3">
      <c r="A230" s="375">
        <v>43866.520833333336</v>
      </c>
      <c r="B230" s="376">
        <v>6.0331402366670472</v>
      </c>
      <c r="C230" s="377"/>
    </row>
    <row r="231" spans="1:3">
      <c r="A231" s="375">
        <v>43866.541666666664</v>
      </c>
      <c r="B231" s="376">
        <v>5.9888364588841796</v>
      </c>
      <c r="C231" s="377"/>
    </row>
    <row r="232" spans="1:3">
      <c r="A232" s="375">
        <v>43866.5625</v>
      </c>
      <c r="B232" s="376">
        <v>5.8056350777753529</v>
      </c>
      <c r="C232" s="377"/>
    </row>
    <row r="233" spans="1:3">
      <c r="A233" s="375">
        <v>43866.583333333336</v>
      </c>
      <c r="B233" s="376">
        <v>5.7852310727143452</v>
      </c>
      <c r="C233" s="377"/>
    </row>
    <row r="234" spans="1:3">
      <c r="A234" s="375">
        <v>43866.604166666664</v>
      </c>
      <c r="B234" s="376">
        <v>5.7753710063795252</v>
      </c>
      <c r="C234" s="377"/>
    </row>
    <row r="235" spans="1:3">
      <c r="A235" s="375">
        <v>43866.625</v>
      </c>
      <c r="B235" s="376">
        <v>5.7606299664411278</v>
      </c>
      <c r="C235" s="377"/>
    </row>
    <row r="236" spans="1:3">
      <c r="A236" s="375">
        <v>43866.645833333336</v>
      </c>
      <c r="B236" s="376">
        <v>5.7994883202740715</v>
      </c>
      <c r="C236" s="377"/>
    </row>
    <row r="237" spans="1:3">
      <c r="A237" s="375">
        <v>43866.666666666664</v>
      </c>
      <c r="B237" s="376">
        <v>5.7993168702556028</v>
      </c>
      <c r="C237" s="377"/>
    </row>
    <row r="238" spans="1:3">
      <c r="A238" s="375">
        <v>43866.6875</v>
      </c>
      <c r="B238" s="376">
        <v>5.7767279868842003</v>
      </c>
      <c r="C238" s="377"/>
    </row>
    <row r="239" spans="1:3">
      <c r="A239" s="375">
        <v>43866.708333333336</v>
      </c>
      <c r="B239" s="376">
        <v>5.6628560324509936</v>
      </c>
      <c r="C239" s="377"/>
    </row>
    <row r="240" spans="1:3">
      <c r="A240" s="375">
        <v>43866.729166666664</v>
      </c>
      <c r="B240" s="376">
        <v>5.6885096866430507</v>
      </c>
      <c r="C240" s="377"/>
    </row>
    <row r="241" spans="1:3">
      <c r="A241" s="375">
        <v>43866.75</v>
      </c>
      <c r="B241" s="376">
        <v>5.7668392631328764</v>
      </c>
      <c r="C241" s="377"/>
    </row>
    <row r="242" spans="1:3">
      <c r="A242" s="375">
        <v>43866.770833333336</v>
      </c>
      <c r="B242" s="376">
        <v>5.6901789003879664</v>
      </c>
      <c r="C242" s="377"/>
    </row>
    <row r="243" spans="1:3">
      <c r="A243" s="375">
        <v>43866.791666666664</v>
      </c>
      <c r="B243" s="376">
        <v>5.8246570562736855</v>
      </c>
      <c r="C243" s="377"/>
    </row>
    <row r="244" spans="1:3">
      <c r="A244" s="375">
        <v>43866.8125</v>
      </c>
      <c r="B244" s="376">
        <v>5.8179175924095841</v>
      </c>
      <c r="C244" s="377"/>
    </row>
    <row r="245" spans="1:3">
      <c r="A245" s="375">
        <v>43866.833333333336</v>
      </c>
      <c r="B245" s="376">
        <v>5.8741896269429059</v>
      </c>
      <c r="C245" s="377"/>
    </row>
    <row r="246" spans="1:3">
      <c r="A246" s="375">
        <v>43866.854166666664</v>
      </c>
      <c r="B246" s="376">
        <v>5.9034499473248916</v>
      </c>
      <c r="C246" s="377"/>
    </row>
    <row r="247" spans="1:3">
      <c r="A247" s="375">
        <v>43866.875</v>
      </c>
      <c r="B247" s="376">
        <v>5.9113437341940074</v>
      </c>
      <c r="C247" s="377"/>
    </row>
    <row r="248" spans="1:3">
      <c r="A248" s="375">
        <v>43866.895833333336</v>
      </c>
      <c r="B248" s="376">
        <v>5.8285673881053093</v>
      </c>
      <c r="C248" s="377"/>
    </row>
    <row r="249" spans="1:3">
      <c r="A249" s="375">
        <v>43866.916666666664</v>
      </c>
      <c r="B249" s="376">
        <v>5.8475811613413198</v>
      </c>
      <c r="C249" s="377"/>
    </row>
    <row r="250" spans="1:3">
      <c r="A250" s="375">
        <v>43866.9375</v>
      </c>
      <c r="B250" s="376">
        <v>5.7780558597813876</v>
      </c>
      <c r="C250" s="377"/>
    </row>
    <row r="251" spans="1:3">
      <c r="A251" s="375">
        <v>43866.958333333336</v>
      </c>
      <c r="B251" s="376">
        <v>5.7350232116878033</v>
      </c>
      <c r="C251" s="377"/>
    </row>
    <row r="252" spans="1:3">
      <c r="A252" s="375">
        <v>43866.979166666664</v>
      </c>
      <c r="B252" s="376">
        <v>5.7914528940907779</v>
      </c>
      <c r="C252" s="377"/>
    </row>
    <row r="253" spans="1:3">
      <c r="A253" s="375">
        <v>43867</v>
      </c>
      <c r="B253" s="376">
        <v>5.9563885998601718</v>
      </c>
      <c r="C253" s="377"/>
    </row>
    <row r="254" spans="1:3">
      <c r="A254" s="375">
        <v>43867.020833333336</v>
      </c>
      <c r="B254" s="376">
        <v>5.9002654774424927</v>
      </c>
      <c r="C254" s="377"/>
    </row>
    <row r="255" spans="1:3">
      <c r="A255" s="375">
        <v>43867.041666666664</v>
      </c>
      <c r="B255" s="376">
        <v>5.90631135335813</v>
      </c>
      <c r="C255" s="377"/>
    </row>
    <row r="256" spans="1:3">
      <c r="A256" s="375">
        <v>43867.0625</v>
      </c>
      <c r="B256" s="376">
        <v>5.9311698287104564</v>
      </c>
      <c r="C256" s="377"/>
    </row>
    <row r="257" spans="1:3">
      <c r="A257" s="375">
        <v>43867.083333333336</v>
      </c>
      <c r="B257" s="376">
        <v>5.8539745985633793</v>
      </c>
      <c r="C257" s="377"/>
    </row>
    <row r="258" spans="1:3">
      <c r="A258" s="375">
        <v>43867.104166666664</v>
      </c>
      <c r="B258" s="376">
        <v>5.8890385993031993</v>
      </c>
      <c r="C258" s="377"/>
    </row>
    <row r="259" spans="1:3">
      <c r="A259" s="375">
        <v>43867.125</v>
      </c>
      <c r="B259" s="376">
        <v>3.1345857274201183</v>
      </c>
      <c r="C259" s="377"/>
    </row>
    <row r="260" spans="1:3">
      <c r="A260" s="375">
        <v>43867.145833333336</v>
      </c>
      <c r="B260" s="376">
        <v>2.4214801497550473</v>
      </c>
      <c r="C260" s="377"/>
    </row>
    <row r="261" spans="1:3">
      <c r="A261" s="375">
        <v>43867.166666666664</v>
      </c>
      <c r="B261" s="376">
        <v>6.3303501857444644</v>
      </c>
      <c r="C261" s="377"/>
    </row>
    <row r="262" spans="1:3">
      <c r="A262" s="375">
        <v>43867.1875</v>
      </c>
      <c r="B262" s="376">
        <v>6.1836171833694813</v>
      </c>
      <c r="C262" s="377"/>
    </row>
    <row r="263" spans="1:3">
      <c r="A263" s="375">
        <v>43867.208333333336</v>
      </c>
      <c r="B263" s="376">
        <v>6.2059961206072733</v>
      </c>
      <c r="C263" s="377"/>
    </row>
    <row r="264" spans="1:3">
      <c r="A264" s="375">
        <v>43867.229166666664</v>
      </c>
      <c r="B264" s="376">
        <v>6.1925640449238317</v>
      </c>
      <c r="C264" s="377"/>
    </row>
    <row r="265" spans="1:3">
      <c r="A265" s="375">
        <v>43867.25</v>
      </c>
      <c r="B265" s="376">
        <v>6.1631120856747863</v>
      </c>
      <c r="C265" s="377"/>
    </row>
    <row r="266" spans="1:3">
      <c r="A266" s="375">
        <v>43867.270833333336</v>
      </c>
      <c r="B266" s="376">
        <v>6.2250630521836383</v>
      </c>
      <c r="C266" s="377"/>
    </row>
    <row r="267" spans="1:3">
      <c r="A267" s="375">
        <v>43867.291666666664</v>
      </c>
      <c r="B267" s="376">
        <v>6.2109079104848206</v>
      </c>
      <c r="C267" s="377"/>
    </row>
    <row r="268" spans="1:3">
      <c r="A268" s="375">
        <v>43867.3125</v>
      </c>
      <c r="B268" s="376">
        <v>6.0354485762719481</v>
      </c>
      <c r="C268" s="377"/>
    </row>
    <row r="269" spans="1:3">
      <c r="A269" s="375">
        <v>43867.333333333336</v>
      </c>
      <c r="B269" s="376">
        <v>5.9283103955288725</v>
      </c>
      <c r="C269" s="377"/>
    </row>
    <row r="270" spans="1:3">
      <c r="A270" s="375">
        <v>43867.354166666664</v>
      </c>
      <c r="B270" s="376">
        <v>5.9122445775816841</v>
      </c>
      <c r="C270" s="377"/>
    </row>
    <row r="271" spans="1:3">
      <c r="A271" s="375">
        <v>43867.375</v>
      </c>
      <c r="B271" s="376">
        <v>5.9480966020168529</v>
      </c>
      <c r="C271" s="377"/>
    </row>
    <row r="272" spans="1:3">
      <c r="A272" s="375">
        <v>43867.395833333336</v>
      </c>
      <c r="B272" s="376">
        <v>5.896591485426244</v>
      </c>
      <c r="C272" s="377"/>
    </row>
    <row r="273" spans="1:3">
      <c r="A273" s="375">
        <v>43867.416666666664</v>
      </c>
      <c r="B273" s="376">
        <v>5.8512211462172372</v>
      </c>
      <c r="C273" s="377"/>
    </row>
    <row r="274" spans="1:3">
      <c r="A274" s="375">
        <v>43867.4375</v>
      </c>
      <c r="B274" s="376">
        <v>5.8364131562929185</v>
      </c>
      <c r="C274" s="377"/>
    </row>
    <row r="275" spans="1:3">
      <c r="A275" s="375">
        <v>43867.458333333336</v>
      </c>
      <c r="B275" s="376">
        <v>5.8462616804366307</v>
      </c>
      <c r="C275" s="377"/>
    </row>
    <row r="276" spans="1:3">
      <c r="A276" s="375">
        <v>43867.479166666664</v>
      </c>
      <c r="B276" s="376">
        <v>5.8885754376339419</v>
      </c>
      <c r="C276" s="377"/>
    </row>
    <row r="277" spans="1:3">
      <c r="A277" s="375">
        <v>43867.5</v>
      </c>
      <c r="B277" s="376">
        <v>5.8647189083405671</v>
      </c>
      <c r="C277" s="377"/>
    </row>
    <row r="278" spans="1:3">
      <c r="A278" s="375">
        <v>43867.520833333336</v>
      </c>
      <c r="B278" s="376">
        <v>5.8301073459701405</v>
      </c>
      <c r="C278" s="377"/>
    </row>
    <row r="279" spans="1:3">
      <c r="A279" s="375">
        <v>43867.541666666664</v>
      </c>
      <c r="B279" s="376">
        <v>5.8451043220961258</v>
      </c>
      <c r="C279" s="377"/>
    </row>
    <row r="280" spans="1:3">
      <c r="A280" s="375">
        <v>43867.5625</v>
      </c>
      <c r="B280" s="376">
        <v>5.8800259731296034</v>
      </c>
      <c r="C280" s="377"/>
    </row>
    <row r="281" spans="1:3">
      <c r="A281" s="375">
        <v>43867.583333333336</v>
      </c>
      <c r="B281" s="376">
        <v>5.9027827014215291</v>
      </c>
      <c r="C281" s="377"/>
    </row>
    <row r="282" spans="1:3">
      <c r="A282" s="375">
        <v>43867.604166666664</v>
      </c>
      <c r="B282" s="376">
        <v>5.935945499015765</v>
      </c>
      <c r="C282" s="377"/>
    </row>
    <row r="283" spans="1:3">
      <c r="A283" s="375">
        <v>43867.625</v>
      </c>
      <c r="B283" s="376">
        <v>6.0011185146350829</v>
      </c>
      <c r="C283" s="377"/>
    </row>
    <row r="284" spans="1:3">
      <c r="A284" s="375">
        <v>43867.645833333336</v>
      </c>
      <c r="B284" s="376">
        <v>5.924911194843137</v>
      </c>
      <c r="C284" s="377"/>
    </row>
    <row r="285" spans="1:3">
      <c r="A285" s="375">
        <v>43867.666666666664</v>
      </c>
      <c r="B285" s="376">
        <v>5.9493651357479393</v>
      </c>
      <c r="C285" s="377"/>
    </row>
    <row r="286" spans="1:3">
      <c r="A286" s="375">
        <v>43867.6875</v>
      </c>
      <c r="B286" s="376">
        <v>5.9040783493158715</v>
      </c>
      <c r="C286" s="377"/>
    </row>
    <row r="287" spans="1:3">
      <c r="A287" s="375">
        <v>43867.708333333336</v>
      </c>
      <c r="B287" s="376">
        <v>5.9712926254400776</v>
      </c>
      <c r="C287" s="377"/>
    </row>
    <row r="288" spans="1:3">
      <c r="A288" s="375">
        <v>43867.729166666664</v>
      </c>
      <c r="B288" s="376">
        <v>5.8232656211281819</v>
      </c>
      <c r="C288" s="377"/>
    </row>
    <row r="289" spans="1:3">
      <c r="A289" s="375">
        <v>43867.75</v>
      </c>
      <c r="B289" s="376">
        <v>5.8047425332996578</v>
      </c>
      <c r="C289" s="377"/>
    </row>
    <row r="290" spans="1:3">
      <c r="A290" s="375">
        <v>43867.770833333336</v>
      </c>
      <c r="B290" s="376">
        <v>5.7599287122591498</v>
      </c>
      <c r="C290" s="377"/>
    </row>
    <row r="291" spans="1:3">
      <c r="A291" s="375">
        <v>43867.791666666664</v>
      </c>
      <c r="B291" s="376">
        <v>5.7444999659330485</v>
      </c>
      <c r="C291" s="377"/>
    </row>
    <row r="292" spans="1:3">
      <c r="A292" s="375">
        <v>43867.8125</v>
      </c>
      <c r="B292" s="376">
        <v>5.6710287706098619</v>
      </c>
      <c r="C292" s="377"/>
    </row>
    <row r="293" spans="1:3">
      <c r="A293" s="375">
        <v>43867.833333333336</v>
      </c>
      <c r="B293" s="376">
        <v>5.7761945900403795</v>
      </c>
      <c r="C293" s="377"/>
    </row>
    <row r="294" spans="1:3">
      <c r="A294" s="375">
        <v>43867.854166666664</v>
      </c>
      <c r="B294" s="376">
        <v>5.7604489451170799</v>
      </c>
      <c r="C294" s="377"/>
    </row>
    <row r="295" spans="1:3">
      <c r="A295" s="375">
        <v>43867.875</v>
      </c>
      <c r="B295" s="376">
        <v>5.7781624800732567</v>
      </c>
      <c r="C295" s="377"/>
    </row>
    <row r="296" spans="1:3">
      <c r="A296" s="375">
        <v>43867.895833333336</v>
      </c>
      <c r="B296" s="376">
        <v>5.7050297671101156</v>
      </c>
      <c r="C296" s="377"/>
    </row>
    <row r="297" spans="1:3">
      <c r="A297" s="375">
        <v>43867.916666666664</v>
      </c>
      <c r="B297" s="376">
        <v>5.735586310064213</v>
      </c>
      <c r="C297" s="377"/>
    </row>
    <row r="298" spans="1:3">
      <c r="A298" s="375">
        <v>43867.9375</v>
      </c>
      <c r="B298" s="376">
        <v>5.7865856316768465</v>
      </c>
      <c r="C298" s="377"/>
    </row>
    <row r="299" spans="1:3">
      <c r="A299" s="375">
        <v>43867.958333333336</v>
      </c>
      <c r="B299" s="376">
        <v>5.8104928923874262</v>
      </c>
      <c r="C299" s="377"/>
    </row>
    <row r="300" spans="1:3">
      <c r="A300" s="375">
        <v>43867.979166666664</v>
      </c>
      <c r="B300" s="376">
        <v>5.7746981216801538</v>
      </c>
      <c r="C300" s="377"/>
    </row>
    <row r="301" spans="1:3">
      <c r="A301" s="375">
        <v>43868</v>
      </c>
      <c r="B301" s="376">
        <v>5.8248584404484269</v>
      </c>
      <c r="C301" s="377"/>
    </row>
    <row r="302" spans="1:3">
      <c r="A302" s="375">
        <v>43868.020833333336</v>
      </c>
      <c r="B302" s="376">
        <v>5.8520076032210557</v>
      </c>
      <c r="C302" s="377"/>
    </row>
    <row r="303" spans="1:3">
      <c r="A303" s="375">
        <v>43868.041666666664</v>
      </c>
      <c r="B303" s="376">
        <v>5.7834979897985859</v>
      </c>
      <c r="C303" s="377"/>
    </row>
    <row r="304" spans="1:3">
      <c r="A304" s="375">
        <v>43868.0625</v>
      </c>
      <c r="B304" s="376">
        <v>5.8904632957548735</v>
      </c>
      <c r="C304" s="377"/>
    </row>
    <row r="305" spans="1:3">
      <c r="A305" s="375">
        <v>43868.083333333336</v>
      </c>
      <c r="B305" s="376">
        <v>5.8336429476944938</v>
      </c>
      <c r="C305" s="377"/>
    </row>
    <row r="306" spans="1:3">
      <c r="A306" s="375">
        <v>43868.104166666664</v>
      </c>
      <c r="B306" s="376">
        <v>5.8585622371174395</v>
      </c>
      <c r="C306" s="377"/>
    </row>
    <row r="307" spans="1:3">
      <c r="A307" s="375">
        <v>43868.125</v>
      </c>
      <c r="B307" s="376">
        <v>5.8420864384000497</v>
      </c>
      <c r="C307" s="377"/>
    </row>
    <row r="308" spans="1:3">
      <c r="A308" s="375">
        <v>43868.145833333336</v>
      </c>
      <c r="B308" s="376">
        <v>5.8730911199106934</v>
      </c>
      <c r="C308" s="377"/>
    </row>
    <row r="309" spans="1:3">
      <c r="A309" s="375">
        <v>43868.166666666664</v>
      </c>
      <c r="B309" s="376">
        <v>5.9223353571982846</v>
      </c>
      <c r="C309" s="377"/>
    </row>
    <row r="310" spans="1:3">
      <c r="A310" s="375">
        <v>43868.1875</v>
      </c>
      <c r="B310" s="376">
        <v>5.9503764154182539</v>
      </c>
      <c r="C310" s="377"/>
    </row>
    <row r="311" spans="1:3">
      <c r="A311" s="375">
        <v>43868.208333333336</v>
      </c>
      <c r="B311" s="376">
        <v>5.889051128075355</v>
      </c>
      <c r="C311" s="377"/>
    </row>
    <row r="312" spans="1:3">
      <c r="A312" s="375">
        <v>43868.229166666664</v>
      </c>
      <c r="B312" s="376">
        <v>5.8337756055407226</v>
      </c>
      <c r="C312" s="377"/>
    </row>
    <row r="313" spans="1:3">
      <c r="A313" s="375">
        <v>43868.25</v>
      </c>
      <c r="B313" s="376">
        <v>5.3091997582361934</v>
      </c>
      <c r="C313" s="377"/>
    </row>
    <row r="314" spans="1:3">
      <c r="A314" s="375">
        <v>43868.270833333336</v>
      </c>
      <c r="B314" s="376">
        <v>5.3858440960757434</v>
      </c>
      <c r="C314" s="377"/>
    </row>
    <row r="315" spans="1:3">
      <c r="A315" s="375">
        <v>43868.291666666664</v>
      </c>
      <c r="B315" s="376">
        <v>5.6568632593067987</v>
      </c>
      <c r="C315" s="377"/>
    </row>
    <row r="316" spans="1:3">
      <c r="A316" s="375">
        <v>43868.3125</v>
      </c>
      <c r="B316" s="376">
        <v>5.6393089360660973</v>
      </c>
      <c r="C316" s="377"/>
    </row>
    <row r="317" spans="1:3">
      <c r="A317" s="375">
        <v>43868.333333333336</v>
      </c>
      <c r="B317" s="376">
        <v>5.6308845842981503</v>
      </c>
      <c r="C317" s="377"/>
    </row>
    <row r="318" spans="1:3">
      <c r="A318" s="375">
        <v>43868.354166666664</v>
      </c>
      <c r="B318" s="376">
        <v>5.9333151777067945</v>
      </c>
      <c r="C318" s="377"/>
    </row>
    <row r="319" spans="1:3">
      <c r="A319" s="375">
        <v>43868.375</v>
      </c>
      <c r="B319" s="376">
        <v>5.9444928963461683</v>
      </c>
      <c r="C319" s="377"/>
    </row>
    <row r="320" spans="1:3">
      <c r="A320" s="375">
        <v>43868.395833333336</v>
      </c>
      <c r="B320" s="376">
        <v>5.892982940448241</v>
      </c>
      <c r="C320" s="377"/>
    </row>
    <row r="321" spans="1:3">
      <c r="A321" s="375">
        <v>43868.416666666664</v>
      </c>
      <c r="B321" s="376">
        <v>5.9025622107502489</v>
      </c>
      <c r="C321" s="377"/>
    </row>
    <row r="322" spans="1:3">
      <c r="A322" s="375">
        <v>43868.4375</v>
      </c>
      <c r="B322" s="376">
        <v>5.7871827420571611</v>
      </c>
      <c r="C322" s="377"/>
    </row>
    <row r="323" spans="1:3">
      <c r="A323" s="375">
        <v>43868.458333333336</v>
      </c>
      <c r="B323" s="376">
        <v>5.7940134565449419</v>
      </c>
      <c r="C323" s="377"/>
    </row>
    <row r="324" spans="1:3">
      <c r="A324" s="375">
        <v>43868.479166666664</v>
      </c>
      <c r="B324" s="376">
        <v>5.8525288057927458</v>
      </c>
      <c r="C324" s="377"/>
    </row>
    <row r="325" spans="1:3">
      <c r="A325" s="375">
        <v>43868.5</v>
      </c>
      <c r="B325" s="376">
        <v>5.832401509293252</v>
      </c>
      <c r="C325" s="377"/>
    </row>
    <row r="326" spans="1:3">
      <c r="A326" s="375">
        <v>43868.520833333336</v>
      </c>
      <c r="B326" s="376">
        <v>5.8288498724189894</v>
      </c>
      <c r="C326" s="377"/>
    </row>
    <row r="327" spans="1:3">
      <c r="A327" s="375">
        <v>43868.541666666664</v>
      </c>
      <c r="B327" s="376">
        <v>5.8807059499021204</v>
      </c>
      <c r="C327" s="377"/>
    </row>
    <row r="328" spans="1:3">
      <c r="A328" s="375">
        <v>43868.5625</v>
      </c>
      <c r="B328" s="376">
        <v>5.7750915716298756</v>
      </c>
      <c r="C328" s="377"/>
    </row>
    <row r="329" spans="1:3">
      <c r="A329" s="375">
        <v>43868.583333333336</v>
      </c>
      <c r="B329" s="376">
        <v>5.7864192111107213</v>
      </c>
      <c r="C329" s="377"/>
    </row>
    <row r="330" spans="1:3">
      <c r="A330" s="375">
        <v>43868.604166666664</v>
      </c>
      <c r="B330" s="376">
        <v>5.8886357597592802</v>
      </c>
      <c r="C330" s="377"/>
    </row>
    <row r="331" spans="1:3">
      <c r="A331" s="375">
        <v>43868.625</v>
      </c>
      <c r="B331" s="376">
        <v>5.7927282995337412</v>
      </c>
      <c r="C331" s="377"/>
    </row>
    <row r="332" spans="1:3">
      <c r="A332" s="375">
        <v>43868.645833333336</v>
      </c>
      <c r="B332" s="376">
        <v>5.7217915953240457</v>
      </c>
      <c r="C332" s="377"/>
    </row>
    <row r="333" spans="1:3">
      <c r="A333" s="375">
        <v>43868.666666666664</v>
      </c>
      <c r="B333" s="376">
        <v>5.756207343449609</v>
      </c>
      <c r="C333" s="377"/>
    </row>
    <row r="334" spans="1:3">
      <c r="A334" s="375">
        <v>43868.6875</v>
      </c>
      <c r="B334" s="376">
        <v>5.7521341272836759</v>
      </c>
      <c r="C334" s="377"/>
    </row>
    <row r="335" spans="1:3">
      <c r="A335" s="375">
        <v>43868.708333333336</v>
      </c>
      <c r="B335" s="376">
        <v>5.674540470354259</v>
      </c>
      <c r="C335" s="377"/>
    </row>
    <row r="336" spans="1:3">
      <c r="A336" s="375">
        <v>43868.729166666664</v>
      </c>
      <c r="B336" s="376">
        <v>5.7575483649658663</v>
      </c>
      <c r="C336" s="377"/>
    </row>
    <row r="337" spans="1:3">
      <c r="A337" s="375">
        <v>43868.75</v>
      </c>
      <c r="B337" s="376">
        <v>5.9568873943967953</v>
      </c>
      <c r="C337" s="377"/>
    </row>
    <row r="338" spans="1:3">
      <c r="A338" s="375">
        <v>43868.770833333336</v>
      </c>
      <c r="B338" s="376">
        <v>5.9083789320559141</v>
      </c>
      <c r="C338" s="377"/>
    </row>
    <row r="339" spans="1:3">
      <c r="A339" s="375">
        <v>43868.791666666664</v>
      </c>
      <c r="B339" s="376">
        <v>5.9332960251097875</v>
      </c>
      <c r="C339" s="377"/>
    </row>
    <row r="340" spans="1:3">
      <c r="A340" s="375">
        <v>43868.8125</v>
      </c>
      <c r="B340" s="376">
        <v>5.9563465326403575</v>
      </c>
      <c r="C340" s="377"/>
    </row>
    <row r="341" spans="1:3">
      <c r="A341" s="375">
        <v>43868.833333333336</v>
      </c>
      <c r="B341" s="376">
        <v>5.9259568025461498</v>
      </c>
      <c r="C341" s="377"/>
    </row>
    <row r="342" spans="1:3">
      <c r="A342" s="375">
        <v>43868.854166666664</v>
      </c>
      <c r="B342" s="376">
        <v>5.9149271445348859</v>
      </c>
      <c r="C342" s="377"/>
    </row>
    <row r="343" spans="1:3">
      <c r="A343" s="375">
        <v>43868.875</v>
      </c>
      <c r="B343" s="376">
        <v>5.9386422586523828</v>
      </c>
      <c r="C343" s="377"/>
    </row>
    <row r="344" spans="1:3">
      <c r="A344" s="375">
        <v>43868.895833333336</v>
      </c>
      <c r="B344" s="376">
        <v>6.0893192189331682</v>
      </c>
      <c r="C344" s="377"/>
    </row>
    <row r="345" spans="1:3">
      <c r="A345" s="375">
        <v>43868.916666666664</v>
      </c>
      <c r="B345" s="376">
        <v>6.0708561427373855</v>
      </c>
      <c r="C345" s="377"/>
    </row>
    <row r="346" spans="1:3">
      <c r="A346" s="375">
        <v>43868.9375</v>
      </c>
      <c r="B346" s="376">
        <v>6.0587097111985919</v>
      </c>
      <c r="C346" s="377"/>
    </row>
    <row r="347" spans="1:3">
      <c r="A347" s="375">
        <v>43868.958333333336</v>
      </c>
      <c r="B347" s="376">
        <v>6.052933719009161</v>
      </c>
      <c r="C347" s="377"/>
    </row>
    <row r="348" spans="1:3">
      <c r="A348" s="375">
        <v>43868.979166666664</v>
      </c>
      <c r="B348" s="376">
        <v>6.0205816034124133</v>
      </c>
      <c r="C348" s="377"/>
    </row>
    <row r="349" spans="1:3">
      <c r="A349" s="375">
        <v>43869</v>
      </c>
      <c r="B349" s="376">
        <v>6.2105305104309485</v>
      </c>
      <c r="C349" s="377"/>
    </row>
    <row r="350" spans="1:3">
      <c r="A350" s="375">
        <v>43869.020833333336</v>
      </c>
      <c r="B350" s="376">
        <v>6.1144939483557312</v>
      </c>
      <c r="C350" s="377"/>
    </row>
    <row r="351" spans="1:3">
      <c r="A351" s="375">
        <v>43869.041666666664</v>
      </c>
      <c r="B351" s="376">
        <v>5.9607892676980958</v>
      </c>
      <c r="C351" s="377"/>
    </row>
    <row r="352" spans="1:3">
      <c r="A352" s="375">
        <v>43869.0625</v>
      </c>
      <c r="B352" s="376">
        <v>5.9423997165738704</v>
      </c>
      <c r="C352" s="377"/>
    </row>
    <row r="353" spans="1:3">
      <c r="A353" s="375">
        <v>43869.083333333336</v>
      </c>
      <c r="B353" s="376">
        <v>5.9930174928675921</v>
      </c>
      <c r="C353" s="377"/>
    </row>
    <row r="354" spans="1:3">
      <c r="A354" s="375">
        <v>43869.104166666664</v>
      </c>
      <c r="B354" s="376">
        <v>5.990585247106436</v>
      </c>
      <c r="C354" s="377"/>
    </row>
    <row r="355" spans="1:3">
      <c r="A355" s="375">
        <v>43869.125</v>
      </c>
      <c r="B355" s="376">
        <v>5.9933218616060913</v>
      </c>
      <c r="C355" s="377"/>
    </row>
    <row r="356" spans="1:3">
      <c r="A356" s="375">
        <v>43869.145833333336</v>
      </c>
      <c r="B356" s="376">
        <v>6.0048803761084049</v>
      </c>
      <c r="C356" s="377"/>
    </row>
    <row r="357" spans="1:3">
      <c r="A357" s="375">
        <v>43869.166666666664</v>
      </c>
      <c r="B357" s="376">
        <v>6.0375999318849711</v>
      </c>
      <c r="C357" s="377"/>
    </row>
    <row r="358" spans="1:3">
      <c r="A358" s="375">
        <v>43869.1875</v>
      </c>
      <c r="B358" s="376">
        <v>5.9629567117533746</v>
      </c>
      <c r="C358" s="377"/>
    </row>
    <row r="359" spans="1:3">
      <c r="A359" s="375">
        <v>43869.208333333336</v>
      </c>
      <c r="B359" s="376">
        <v>6.0090432513194783</v>
      </c>
      <c r="C359" s="377"/>
    </row>
    <row r="360" spans="1:3">
      <c r="A360" s="375">
        <v>43869.229166666664</v>
      </c>
      <c r="B360" s="376">
        <v>5.9260987298459646</v>
      </c>
      <c r="C360" s="377"/>
    </row>
    <row r="361" spans="1:3">
      <c r="A361" s="375">
        <v>43869.25</v>
      </c>
      <c r="B361" s="376">
        <v>6.0456490586511791</v>
      </c>
      <c r="C361" s="377"/>
    </row>
    <row r="362" spans="1:3">
      <c r="A362" s="375">
        <v>43869.270833333336</v>
      </c>
      <c r="B362" s="376">
        <v>5.9356402091474996</v>
      </c>
      <c r="C362" s="377"/>
    </row>
    <row r="363" spans="1:3">
      <c r="A363" s="375">
        <v>43869.291666666664</v>
      </c>
      <c r="B363" s="376">
        <v>5.9479399549567864</v>
      </c>
      <c r="C363" s="377"/>
    </row>
    <row r="364" spans="1:3">
      <c r="A364" s="375">
        <v>43869.3125</v>
      </c>
      <c r="B364" s="376">
        <v>5.9453655117605297</v>
      </c>
      <c r="C364" s="377"/>
    </row>
    <row r="365" spans="1:3">
      <c r="A365" s="375">
        <v>43869.333333333336</v>
      </c>
      <c r="B365" s="376">
        <v>6.0811541960574687</v>
      </c>
      <c r="C365" s="377"/>
    </row>
    <row r="366" spans="1:3">
      <c r="A366" s="375">
        <v>43869.354166666664</v>
      </c>
      <c r="B366" s="376">
        <v>6.1027973112132816</v>
      </c>
      <c r="C366" s="377"/>
    </row>
    <row r="367" spans="1:3">
      <c r="A367" s="375">
        <v>43869.375</v>
      </c>
      <c r="B367" s="376">
        <v>6.1283532357257275</v>
      </c>
      <c r="C367" s="377"/>
    </row>
    <row r="368" spans="1:3">
      <c r="A368" s="375">
        <v>43869.395833333336</v>
      </c>
      <c r="B368" s="376">
        <v>6.1063987351436584</v>
      </c>
      <c r="C368" s="377"/>
    </row>
    <row r="369" spans="1:3">
      <c r="A369" s="375">
        <v>43869.416666666664</v>
      </c>
      <c r="B369" s="376">
        <v>6.0227606958813134</v>
      </c>
      <c r="C369" s="377"/>
    </row>
    <row r="370" spans="1:3">
      <c r="A370" s="375">
        <v>43869.4375</v>
      </c>
      <c r="B370" s="376">
        <v>5.9102539056912065</v>
      </c>
      <c r="C370" s="377"/>
    </row>
    <row r="371" spans="1:3">
      <c r="A371" s="375">
        <v>43869.458333333336</v>
      </c>
      <c r="B371" s="376">
        <v>5.9337828962856696</v>
      </c>
      <c r="C371" s="377"/>
    </row>
    <row r="372" spans="1:3">
      <c r="A372" s="375">
        <v>43869.479166666664</v>
      </c>
      <c r="B372" s="376">
        <v>5.9766119628006384</v>
      </c>
      <c r="C372" s="377"/>
    </row>
    <row r="373" spans="1:3">
      <c r="A373" s="375">
        <v>43869.5</v>
      </c>
      <c r="B373" s="376">
        <v>5.9609044342715709</v>
      </c>
      <c r="C373" s="377"/>
    </row>
    <row r="374" spans="1:3">
      <c r="A374" s="375">
        <v>43869.520833333336</v>
      </c>
      <c r="B374" s="376">
        <v>5.9803537033601764</v>
      </c>
      <c r="C374" s="377"/>
    </row>
    <row r="375" spans="1:3">
      <c r="A375" s="375">
        <v>43869.541666666664</v>
      </c>
      <c r="B375" s="376">
        <v>5.9829767300850811</v>
      </c>
      <c r="C375" s="377"/>
    </row>
    <row r="376" spans="1:3">
      <c r="A376" s="375">
        <v>43869.5625</v>
      </c>
      <c r="B376" s="376">
        <v>5.8479284029971392</v>
      </c>
      <c r="C376" s="377"/>
    </row>
    <row r="377" spans="1:3">
      <c r="A377" s="375">
        <v>43869.583333333336</v>
      </c>
      <c r="B377" s="376">
        <v>5.8089969508453372</v>
      </c>
      <c r="C377" s="377"/>
    </row>
    <row r="378" spans="1:3">
      <c r="A378" s="375">
        <v>43869.604166666664</v>
      </c>
      <c r="B378" s="376">
        <v>5.7457334951290653</v>
      </c>
      <c r="C378" s="377"/>
    </row>
    <row r="379" spans="1:3">
      <c r="A379" s="375">
        <v>43869.625</v>
      </c>
      <c r="B379" s="376">
        <v>5.7814690230103833</v>
      </c>
      <c r="C379" s="377"/>
    </row>
    <row r="380" spans="1:3">
      <c r="A380" s="375">
        <v>43869.645833333336</v>
      </c>
      <c r="B380" s="376">
        <v>5.7475685855994625</v>
      </c>
      <c r="C380" s="377"/>
    </row>
    <row r="381" spans="1:3">
      <c r="A381" s="375">
        <v>43869.666666666664</v>
      </c>
      <c r="B381" s="376">
        <v>5.6721545073410704</v>
      </c>
      <c r="C381" s="377"/>
    </row>
    <row r="382" spans="1:3">
      <c r="A382" s="375">
        <v>43869.6875</v>
      </c>
      <c r="B382" s="376">
        <v>5.7603089974986181</v>
      </c>
      <c r="C382" s="377"/>
    </row>
    <row r="383" spans="1:3">
      <c r="A383" s="375">
        <v>43869.708333333336</v>
      </c>
      <c r="B383" s="376">
        <v>5.715887499869698</v>
      </c>
      <c r="C383" s="377"/>
    </row>
    <row r="384" spans="1:3">
      <c r="A384" s="375">
        <v>43869.729166666664</v>
      </c>
      <c r="B384" s="376">
        <v>5.8521531666629016</v>
      </c>
      <c r="C384" s="377"/>
    </row>
    <row r="385" spans="1:3">
      <c r="A385" s="375">
        <v>43869.75</v>
      </c>
      <c r="B385" s="376">
        <v>5.8386478562735853</v>
      </c>
      <c r="C385" s="377"/>
    </row>
    <row r="386" spans="1:3">
      <c r="A386" s="375">
        <v>43869.770833333336</v>
      </c>
      <c r="B386" s="376">
        <v>5.8203589372440341</v>
      </c>
      <c r="C386" s="377"/>
    </row>
    <row r="387" spans="1:3">
      <c r="A387" s="375">
        <v>43869.791666666664</v>
      </c>
      <c r="B387" s="376">
        <v>5.8452668088591757</v>
      </c>
      <c r="C387" s="377"/>
    </row>
    <row r="388" spans="1:3">
      <c r="A388" s="375">
        <v>43869.8125</v>
      </c>
      <c r="B388" s="376">
        <v>5.8471498401421638</v>
      </c>
      <c r="C388" s="377"/>
    </row>
    <row r="389" spans="1:3">
      <c r="A389" s="375">
        <v>43869.833333333336</v>
      </c>
      <c r="B389" s="376">
        <v>5.8578158259495261</v>
      </c>
      <c r="C389" s="377"/>
    </row>
    <row r="390" spans="1:3">
      <c r="A390" s="375">
        <v>43869.854166666664</v>
      </c>
      <c r="B390" s="376">
        <v>5.902687538777375</v>
      </c>
      <c r="C390" s="377"/>
    </row>
    <row r="391" spans="1:3">
      <c r="A391" s="375">
        <v>43869.875</v>
      </c>
      <c r="B391" s="376">
        <v>5.8281870583693189</v>
      </c>
      <c r="C391" s="377"/>
    </row>
    <row r="392" spans="1:3">
      <c r="A392" s="375">
        <v>43869.895833333336</v>
      </c>
      <c r="B392" s="376">
        <v>5.8600555790277822</v>
      </c>
      <c r="C392" s="377"/>
    </row>
    <row r="393" spans="1:3">
      <c r="A393" s="375">
        <v>43869.916666666664</v>
      </c>
      <c r="B393" s="376">
        <v>5.7654705592431128</v>
      </c>
      <c r="C393" s="377"/>
    </row>
    <row r="394" spans="1:3">
      <c r="A394" s="375">
        <v>43869.9375</v>
      </c>
      <c r="B394" s="376">
        <v>5.8441824938377573</v>
      </c>
      <c r="C394" s="377"/>
    </row>
    <row r="395" spans="1:3">
      <c r="A395" s="375">
        <v>43869.958333333336</v>
      </c>
      <c r="B395" s="376">
        <v>5.793014334618217</v>
      </c>
      <c r="C395" s="377"/>
    </row>
    <row r="396" spans="1:3">
      <c r="A396" s="375">
        <v>43869.979166666664</v>
      </c>
      <c r="B396" s="376">
        <v>5.7393199827832477</v>
      </c>
      <c r="C396" s="377"/>
    </row>
    <row r="397" spans="1:3">
      <c r="A397" s="375">
        <v>43870</v>
      </c>
      <c r="B397" s="376">
        <v>5.7842772640287876</v>
      </c>
      <c r="C397" s="377"/>
    </row>
    <row r="398" spans="1:3">
      <c r="A398" s="375">
        <v>43870.020833333336</v>
      </c>
      <c r="B398" s="376">
        <v>5.7599440769085453</v>
      </c>
      <c r="C398" s="377"/>
    </row>
    <row r="399" spans="1:3">
      <c r="A399" s="375">
        <v>43870.041666666664</v>
      </c>
      <c r="B399" s="376">
        <v>5.718966628580044</v>
      </c>
      <c r="C399" s="377"/>
    </row>
    <row r="400" spans="1:3">
      <c r="A400" s="375">
        <v>43870.0625</v>
      </c>
      <c r="B400" s="376">
        <v>5.7949681283595664</v>
      </c>
      <c r="C400" s="377"/>
    </row>
    <row r="401" spans="1:3">
      <c r="A401" s="375">
        <v>43870.083333333336</v>
      </c>
      <c r="B401" s="376">
        <v>5.7651391472770932</v>
      </c>
      <c r="C401" s="377"/>
    </row>
    <row r="402" spans="1:3">
      <c r="A402" s="375">
        <v>43870.104166666664</v>
      </c>
      <c r="B402" s="376">
        <v>5.8325434114990964</v>
      </c>
      <c r="C402" s="377"/>
    </row>
    <row r="403" spans="1:3">
      <c r="A403" s="375">
        <v>43870.125</v>
      </c>
      <c r="B403" s="376">
        <v>5.7341035563602212</v>
      </c>
      <c r="C403" s="377"/>
    </row>
    <row r="404" spans="1:3">
      <c r="A404" s="375">
        <v>43870.145833333336</v>
      </c>
      <c r="B404" s="376">
        <v>5.7601311873230667</v>
      </c>
      <c r="C404" s="377"/>
    </row>
    <row r="405" spans="1:3">
      <c r="A405" s="375">
        <v>43870.166666666664</v>
      </c>
      <c r="B405" s="376">
        <v>5.6913664176956651</v>
      </c>
      <c r="C405" s="377"/>
    </row>
    <row r="406" spans="1:3">
      <c r="A406" s="375">
        <v>43870.1875</v>
      </c>
      <c r="B406" s="376">
        <v>5.7341377045441835</v>
      </c>
      <c r="C406" s="377"/>
    </row>
    <row r="407" spans="1:3">
      <c r="A407" s="375">
        <v>43870.208333333336</v>
      </c>
      <c r="B407" s="376">
        <v>5.7340329955849381</v>
      </c>
      <c r="C407" s="377"/>
    </row>
    <row r="408" spans="1:3">
      <c r="A408" s="375">
        <v>43870.229166666664</v>
      </c>
      <c r="B408" s="376">
        <v>5.8177799839629891</v>
      </c>
      <c r="C408" s="377"/>
    </row>
    <row r="409" spans="1:3">
      <c r="A409" s="375">
        <v>43870.25</v>
      </c>
      <c r="B409" s="376">
        <v>5.8099658923844499</v>
      </c>
      <c r="C409" s="377"/>
    </row>
    <row r="410" spans="1:3">
      <c r="A410" s="375">
        <v>43870.270833333336</v>
      </c>
      <c r="B410" s="376">
        <v>5.755764560567008</v>
      </c>
      <c r="C410" s="377"/>
    </row>
    <row r="411" spans="1:3">
      <c r="A411" s="375">
        <v>43870.291666666664</v>
      </c>
      <c r="B411" s="376">
        <v>5.9465366801143524</v>
      </c>
      <c r="C411" s="377"/>
    </row>
    <row r="412" spans="1:3">
      <c r="A412" s="375">
        <v>43870.3125</v>
      </c>
      <c r="B412" s="376">
        <v>5.8474012737472849</v>
      </c>
      <c r="C412" s="377"/>
    </row>
    <row r="413" spans="1:3">
      <c r="A413" s="375">
        <v>43870.333333333336</v>
      </c>
      <c r="B413" s="376">
        <v>5.9132178971647384</v>
      </c>
      <c r="C413" s="377"/>
    </row>
    <row r="414" spans="1:3">
      <c r="A414" s="375">
        <v>43870.354166666664</v>
      </c>
      <c r="B414" s="376">
        <v>5.9815147174522281</v>
      </c>
      <c r="C414" s="377"/>
    </row>
    <row r="415" spans="1:3">
      <c r="A415" s="375">
        <v>43870.375</v>
      </c>
      <c r="B415" s="376">
        <v>6.0236181274263396</v>
      </c>
      <c r="C415" s="377"/>
    </row>
    <row r="416" spans="1:3">
      <c r="A416" s="375">
        <v>43870.395833333336</v>
      </c>
      <c r="B416" s="376">
        <v>6.0973916678792897</v>
      </c>
      <c r="C416" s="377"/>
    </row>
    <row r="417" spans="1:3">
      <c r="A417" s="375">
        <v>43870.416666666664</v>
      </c>
      <c r="B417" s="376">
        <v>5.9695518929511309</v>
      </c>
      <c r="C417" s="377"/>
    </row>
    <row r="418" spans="1:3">
      <c r="A418" s="375">
        <v>43870.4375</v>
      </c>
      <c r="B418" s="376">
        <v>6.0705084727249208</v>
      </c>
      <c r="C418" s="377"/>
    </row>
    <row r="419" spans="1:3">
      <c r="A419" s="375">
        <v>43870.458333333336</v>
      </c>
      <c r="B419" s="376">
        <v>6.0778561620973051</v>
      </c>
      <c r="C419" s="377"/>
    </row>
    <row r="420" spans="1:3">
      <c r="A420" s="375">
        <v>43870.479166666664</v>
      </c>
      <c r="B420" s="376">
        <v>6.1309611866664557</v>
      </c>
      <c r="C420" s="377"/>
    </row>
    <row r="421" spans="1:3">
      <c r="A421" s="375">
        <v>43870.5</v>
      </c>
      <c r="B421" s="376">
        <v>6.0675531141459942</v>
      </c>
      <c r="C421" s="377"/>
    </row>
    <row r="422" spans="1:3">
      <c r="A422" s="375">
        <v>43870.520833333336</v>
      </c>
      <c r="B422" s="376">
        <v>6.055425065310879</v>
      </c>
      <c r="C422" s="377"/>
    </row>
    <row r="423" spans="1:3">
      <c r="A423" s="375">
        <v>43870.541666666664</v>
      </c>
      <c r="B423" s="376">
        <v>6.2902626488357782</v>
      </c>
      <c r="C423" s="377"/>
    </row>
    <row r="424" spans="1:3">
      <c r="A424" s="375">
        <v>43870.5625</v>
      </c>
      <c r="B424" s="376">
        <v>6.0606035391489668</v>
      </c>
      <c r="C424" s="377"/>
    </row>
    <row r="425" spans="1:3">
      <c r="A425" s="375">
        <v>43870.583333333336</v>
      </c>
      <c r="B425" s="376">
        <v>6.0759593382374284</v>
      </c>
      <c r="C425" s="377"/>
    </row>
    <row r="426" spans="1:3">
      <c r="A426" s="375">
        <v>43870.604166666664</v>
      </c>
      <c r="B426" s="376">
        <v>5.7071064485030041</v>
      </c>
      <c r="C426" s="377"/>
    </row>
    <row r="427" spans="1:3">
      <c r="A427" s="375">
        <v>43870.625</v>
      </c>
      <c r="B427" s="376">
        <v>5.7884763284172447</v>
      </c>
      <c r="C427" s="377"/>
    </row>
    <row r="428" spans="1:3">
      <c r="A428" s="375">
        <v>43870.645833333336</v>
      </c>
      <c r="B428" s="376">
        <v>5.7648292812001376</v>
      </c>
      <c r="C428" s="377"/>
    </row>
    <row r="429" spans="1:3">
      <c r="A429" s="375">
        <v>43870.666666666664</v>
      </c>
      <c r="B429" s="376">
        <v>5.7461094967503517</v>
      </c>
      <c r="C429" s="377"/>
    </row>
    <row r="430" spans="1:3">
      <c r="A430" s="375">
        <v>43870.6875</v>
      </c>
      <c r="B430" s="376">
        <v>5.7851628464025753</v>
      </c>
      <c r="C430" s="377"/>
    </row>
    <row r="431" spans="1:3">
      <c r="A431" s="375">
        <v>43870.708333333336</v>
      </c>
      <c r="B431" s="376">
        <v>5.7571857590745719</v>
      </c>
      <c r="C431" s="377"/>
    </row>
    <row r="432" spans="1:3">
      <c r="A432" s="375">
        <v>43870.729166666664</v>
      </c>
      <c r="B432" s="376">
        <v>5.7355364413621528</v>
      </c>
      <c r="C432" s="377"/>
    </row>
    <row r="433" spans="1:3">
      <c r="A433" s="375">
        <v>43870.75</v>
      </c>
      <c r="B433" s="376">
        <v>5.7585118633384509</v>
      </c>
      <c r="C433" s="377"/>
    </row>
    <row r="434" spans="1:3">
      <c r="A434" s="375">
        <v>43870.770833333336</v>
      </c>
      <c r="B434" s="376">
        <v>5.8091313502647814</v>
      </c>
      <c r="C434" s="377"/>
    </row>
    <row r="435" spans="1:3">
      <c r="A435" s="375">
        <v>43870.791666666664</v>
      </c>
      <c r="B435" s="376">
        <v>5.8334321475898223</v>
      </c>
      <c r="C435" s="377"/>
    </row>
    <row r="436" spans="1:3">
      <c r="A436" s="375">
        <v>43870.8125</v>
      </c>
      <c r="B436" s="376">
        <v>5.8455438923815057</v>
      </c>
      <c r="C436" s="377"/>
    </row>
    <row r="437" spans="1:3">
      <c r="A437" s="375">
        <v>43870.833333333336</v>
      </c>
      <c r="B437" s="376">
        <v>5.8364205014788446</v>
      </c>
      <c r="C437" s="377"/>
    </row>
    <row r="438" spans="1:3">
      <c r="A438" s="375">
        <v>43870.854166666664</v>
      </c>
      <c r="B438" s="376">
        <v>5.8720993093318405</v>
      </c>
      <c r="C438" s="377"/>
    </row>
    <row r="439" spans="1:3">
      <c r="A439" s="375">
        <v>43870.875</v>
      </c>
      <c r="B439" s="376">
        <v>5.8899456792924969</v>
      </c>
      <c r="C439" s="377"/>
    </row>
    <row r="440" spans="1:3">
      <c r="A440" s="375">
        <v>43870.895833333336</v>
      </c>
      <c r="B440" s="376">
        <v>5.8529921662993729</v>
      </c>
      <c r="C440" s="377"/>
    </row>
    <row r="441" spans="1:3">
      <c r="A441" s="375">
        <v>43870.916666666664</v>
      </c>
      <c r="B441" s="376">
        <v>5.8434516939645009</v>
      </c>
      <c r="C441" s="377"/>
    </row>
    <row r="442" spans="1:3">
      <c r="A442" s="375">
        <v>43870.9375</v>
      </c>
      <c r="B442" s="376">
        <v>5.8671016442692938</v>
      </c>
      <c r="C442" s="377"/>
    </row>
    <row r="443" spans="1:3">
      <c r="A443" s="375">
        <v>43870.958333333336</v>
      </c>
      <c r="B443" s="376">
        <v>5.8466314951268332</v>
      </c>
      <c r="C443" s="377"/>
    </row>
    <row r="444" spans="1:3">
      <c r="A444" s="375">
        <v>43870.979166666664</v>
      </c>
      <c r="B444" s="376">
        <v>5.971593712715225</v>
      </c>
      <c r="C444" s="377"/>
    </row>
    <row r="445" spans="1:3">
      <c r="A445" s="375">
        <v>43871</v>
      </c>
      <c r="B445" s="376">
        <v>6.052716109642966</v>
      </c>
      <c r="C445" s="377"/>
    </row>
    <row r="446" spans="1:3">
      <c r="A446" s="375">
        <v>43871.020833333336</v>
      </c>
      <c r="B446" s="376">
        <v>6.125648318427718</v>
      </c>
      <c r="C446" s="377"/>
    </row>
    <row r="447" spans="1:3">
      <c r="A447" s="375">
        <v>43871.041666666664</v>
      </c>
      <c r="B447" s="376">
        <v>6.0697689607429011</v>
      </c>
      <c r="C447" s="377"/>
    </row>
    <row r="448" spans="1:3">
      <c r="A448" s="375">
        <v>43871.0625</v>
      </c>
      <c r="B448" s="376">
        <v>6.1500414729946193</v>
      </c>
      <c r="C448" s="377"/>
    </row>
    <row r="449" spans="1:3">
      <c r="A449" s="375">
        <v>43871.083333333336</v>
      </c>
      <c r="B449" s="376">
        <v>6.1519191731284888</v>
      </c>
      <c r="C449" s="377"/>
    </row>
    <row r="450" spans="1:3">
      <c r="A450" s="375">
        <v>43871.104166666664</v>
      </c>
      <c r="B450" s="376">
        <v>6.1214951966992679</v>
      </c>
      <c r="C450" s="377"/>
    </row>
    <row r="451" spans="1:3">
      <c r="A451" s="375">
        <v>43871.125</v>
      </c>
      <c r="B451" s="376">
        <v>6.1500944067310126</v>
      </c>
      <c r="C451" s="377"/>
    </row>
    <row r="452" spans="1:3">
      <c r="A452" s="375">
        <v>43871.145833333336</v>
      </c>
      <c r="B452" s="376">
        <v>6.131470343356745</v>
      </c>
      <c r="C452" s="377"/>
    </row>
    <row r="453" spans="1:3">
      <c r="A453" s="375">
        <v>43871.166666666664</v>
      </c>
      <c r="B453" s="376">
        <v>6.1941682074943349</v>
      </c>
      <c r="C453" s="377"/>
    </row>
    <row r="454" spans="1:3">
      <c r="A454" s="375">
        <v>43871.1875</v>
      </c>
      <c r="B454" s="376">
        <v>6.1424187903499439</v>
      </c>
      <c r="C454" s="377"/>
    </row>
    <row r="455" spans="1:3">
      <c r="A455" s="375">
        <v>43871.208333333336</v>
      </c>
      <c r="B455" s="376">
        <v>6.1193828524814711</v>
      </c>
      <c r="C455" s="377"/>
    </row>
    <row r="456" spans="1:3">
      <c r="A456" s="375">
        <v>43871.229166666664</v>
      </c>
      <c r="B456" s="376">
        <v>6.151732265483588</v>
      </c>
      <c r="C456" s="377"/>
    </row>
    <row r="457" spans="1:3">
      <c r="A457" s="375">
        <v>43871.25</v>
      </c>
      <c r="B457" s="376">
        <v>6.1821074336767197</v>
      </c>
      <c r="C457" s="377"/>
    </row>
    <row r="458" spans="1:3">
      <c r="A458" s="375">
        <v>43871.270833333336</v>
      </c>
      <c r="B458" s="376">
        <v>6.1591029274794789</v>
      </c>
      <c r="C458" s="377"/>
    </row>
    <row r="459" spans="1:3">
      <c r="A459" s="375">
        <v>43871.291666666664</v>
      </c>
      <c r="B459" s="376">
        <v>6.2423875630936685</v>
      </c>
      <c r="C459" s="377"/>
    </row>
    <row r="460" spans="1:3">
      <c r="A460" s="375">
        <v>43871.3125</v>
      </c>
      <c r="B460" s="376">
        <v>6.298218531378855</v>
      </c>
      <c r="C460" s="377"/>
    </row>
    <row r="461" spans="1:3">
      <c r="A461" s="375">
        <v>43871.333333333336</v>
      </c>
      <c r="B461" s="376">
        <v>6.165742540783766</v>
      </c>
      <c r="C461" s="377"/>
    </row>
    <row r="462" spans="1:3">
      <c r="A462" s="375">
        <v>43871.354166666664</v>
      </c>
      <c r="B462" s="376">
        <v>6.1943701788162189</v>
      </c>
      <c r="C462" s="377"/>
    </row>
    <row r="463" spans="1:3">
      <c r="A463" s="375">
        <v>43871.375</v>
      </c>
      <c r="B463" s="376">
        <v>6.2252359068435101</v>
      </c>
      <c r="C463" s="377"/>
    </row>
    <row r="464" spans="1:3">
      <c r="A464" s="375">
        <v>43871.395833333336</v>
      </c>
      <c r="B464" s="376">
        <v>6.0429418959861829</v>
      </c>
      <c r="C464" s="377"/>
    </row>
    <row r="465" spans="1:3">
      <c r="A465" s="375">
        <v>43871.416666666664</v>
      </c>
      <c r="B465" s="376">
        <v>5.7794922915701239</v>
      </c>
      <c r="C465" s="377"/>
    </row>
    <row r="466" spans="1:3">
      <c r="A466" s="375">
        <v>43871.4375</v>
      </c>
      <c r="B466" s="376">
        <v>5.8208894881212876</v>
      </c>
      <c r="C466" s="377"/>
    </row>
    <row r="467" spans="1:3">
      <c r="A467" s="375">
        <v>43871.458333333336</v>
      </c>
      <c r="B467" s="376">
        <v>5.8040453800414173</v>
      </c>
      <c r="C467" s="377"/>
    </row>
    <row r="468" spans="1:3">
      <c r="A468" s="375">
        <v>43871.479166666664</v>
      </c>
      <c r="B468" s="376">
        <v>5.7822685317757232</v>
      </c>
      <c r="C468" s="377"/>
    </row>
    <row r="469" spans="1:3">
      <c r="A469" s="375">
        <v>43871.5</v>
      </c>
      <c r="B469" s="376">
        <v>5.8130021080271241</v>
      </c>
      <c r="C469" s="377"/>
    </row>
    <row r="470" spans="1:3">
      <c r="A470" s="375">
        <v>43871.520833333336</v>
      </c>
      <c r="B470" s="376">
        <v>5.7882019711347921</v>
      </c>
      <c r="C470" s="377"/>
    </row>
    <row r="471" spans="1:3">
      <c r="A471" s="375">
        <v>43871.541666666664</v>
      </c>
      <c r="B471" s="376">
        <v>5.793899976803611</v>
      </c>
      <c r="C471" s="377"/>
    </row>
    <row r="472" spans="1:3">
      <c r="A472" s="375">
        <v>43871.5625</v>
      </c>
      <c r="B472" s="376">
        <v>5.731315142164628</v>
      </c>
      <c r="C472" s="377"/>
    </row>
    <row r="473" spans="1:3">
      <c r="A473" s="375">
        <v>43871.583333333336</v>
      </c>
      <c r="B473" s="376">
        <v>5.735361925171067</v>
      </c>
      <c r="C473" s="377"/>
    </row>
    <row r="474" spans="1:3">
      <c r="A474" s="375">
        <v>43871.604166666664</v>
      </c>
      <c r="B474" s="376">
        <v>5.6908604185510843</v>
      </c>
      <c r="C474" s="377"/>
    </row>
    <row r="475" spans="1:3">
      <c r="A475" s="375">
        <v>43871.625</v>
      </c>
      <c r="B475" s="376">
        <v>5.6487012033143804</v>
      </c>
      <c r="C475" s="377"/>
    </row>
    <row r="476" spans="1:3">
      <c r="A476" s="375">
        <v>43871.645833333336</v>
      </c>
      <c r="B476" s="376">
        <v>5.699792728397167</v>
      </c>
      <c r="C476" s="377"/>
    </row>
    <row r="477" spans="1:3">
      <c r="A477" s="375">
        <v>43871.666666666664</v>
      </c>
      <c r="B477" s="376">
        <v>5.573268115054816</v>
      </c>
      <c r="C477" s="377"/>
    </row>
    <row r="478" spans="1:3">
      <c r="A478" s="375">
        <v>43871.6875</v>
      </c>
      <c r="B478" s="376">
        <v>5.564401829149574</v>
      </c>
      <c r="C478" s="377"/>
    </row>
    <row r="479" spans="1:3">
      <c r="A479" s="375">
        <v>43871.708333333336</v>
      </c>
      <c r="B479" s="376">
        <v>5.5993282243919866</v>
      </c>
      <c r="C479" s="377"/>
    </row>
    <row r="480" spans="1:3">
      <c r="A480" s="375">
        <v>43871.729166666664</v>
      </c>
      <c r="B480" s="376">
        <v>5.5506754491685166</v>
      </c>
      <c r="C480" s="377"/>
    </row>
    <row r="481" spans="1:3">
      <c r="A481" s="375">
        <v>43871.75</v>
      </c>
      <c r="B481" s="376">
        <v>5.6468437048089175</v>
      </c>
      <c r="C481" s="377"/>
    </row>
    <row r="482" spans="1:3">
      <c r="A482" s="375">
        <v>43871.770833333336</v>
      </c>
      <c r="B482" s="376">
        <v>5.6098182225703361</v>
      </c>
      <c r="C482" s="377"/>
    </row>
    <row r="483" spans="1:3">
      <c r="A483" s="375">
        <v>43871.791666666664</v>
      </c>
      <c r="B483" s="376">
        <v>5.6411301996558905</v>
      </c>
      <c r="C483" s="377"/>
    </row>
    <row r="484" spans="1:3">
      <c r="A484" s="375">
        <v>43871.8125</v>
      </c>
      <c r="B484" s="376">
        <v>5.5676055430538121</v>
      </c>
      <c r="C484" s="377"/>
    </row>
    <row r="485" spans="1:3">
      <c r="A485" s="375">
        <v>43871.833333333336</v>
      </c>
      <c r="B485" s="376">
        <v>5.6557863421945109</v>
      </c>
      <c r="C485" s="377"/>
    </row>
    <row r="486" spans="1:3">
      <c r="A486" s="375">
        <v>43871.854166666664</v>
      </c>
      <c r="B486" s="376">
        <v>5.5961011098180382</v>
      </c>
      <c r="C486" s="377"/>
    </row>
    <row r="487" spans="1:3">
      <c r="A487" s="375">
        <v>43871.875</v>
      </c>
      <c r="B487" s="376">
        <v>5.7957450929097831</v>
      </c>
      <c r="C487" s="377"/>
    </row>
    <row r="488" spans="1:3">
      <c r="A488" s="375">
        <v>43871.895833333336</v>
      </c>
      <c r="B488" s="376">
        <v>5.8804268595866027</v>
      </c>
      <c r="C488" s="377"/>
    </row>
    <row r="489" spans="1:3">
      <c r="A489" s="375">
        <v>43871.916666666664</v>
      </c>
      <c r="B489" s="376">
        <v>5.8463565053211317</v>
      </c>
      <c r="C489" s="377"/>
    </row>
    <row r="490" spans="1:3">
      <c r="A490" s="375">
        <v>43871.9375</v>
      </c>
      <c r="B490" s="376">
        <v>5.7999750233462288</v>
      </c>
      <c r="C490" s="377"/>
    </row>
    <row r="491" spans="1:3">
      <c r="A491" s="375">
        <v>43871.958333333336</v>
      </c>
      <c r="B491" s="376">
        <v>5.8396661380926771</v>
      </c>
      <c r="C491" s="377"/>
    </row>
    <row r="492" spans="1:3">
      <c r="A492" s="375">
        <v>43871.979166666664</v>
      </c>
      <c r="B492" s="376">
        <v>5.8079092629874749</v>
      </c>
      <c r="C492" s="377"/>
    </row>
    <row r="493" spans="1:3">
      <c r="A493" s="375">
        <v>43872</v>
      </c>
      <c r="B493" s="376">
        <v>5.8294215546920896</v>
      </c>
      <c r="C493" s="377"/>
    </row>
    <row r="494" spans="1:3">
      <c r="A494" s="375">
        <v>43872.020833333336</v>
      </c>
      <c r="B494" s="376">
        <v>5.7459669621764782</v>
      </c>
      <c r="C494" s="377"/>
    </row>
    <row r="495" spans="1:3">
      <c r="A495" s="375">
        <v>43872.041666666664</v>
      </c>
      <c r="B495" s="376">
        <v>5.8880402587561145</v>
      </c>
      <c r="C495" s="377"/>
    </row>
    <row r="496" spans="1:3">
      <c r="A496" s="375">
        <v>43872.0625</v>
      </c>
      <c r="B496" s="376">
        <v>5.7578928986978202</v>
      </c>
      <c r="C496" s="377"/>
    </row>
    <row r="497" spans="1:3">
      <c r="A497" s="375">
        <v>43872.083333333336</v>
      </c>
      <c r="B497" s="376">
        <v>5.7176037961617112</v>
      </c>
      <c r="C497" s="377"/>
    </row>
    <row r="498" spans="1:3">
      <c r="A498" s="375">
        <v>43872.104166666664</v>
      </c>
      <c r="B498" s="376">
        <v>5.6997323100869028</v>
      </c>
      <c r="C498" s="377"/>
    </row>
    <row r="499" spans="1:3">
      <c r="A499" s="375">
        <v>43872.125</v>
      </c>
      <c r="B499" s="376">
        <v>5.7559528872888119</v>
      </c>
      <c r="C499" s="377"/>
    </row>
    <row r="500" spans="1:3">
      <c r="A500" s="375">
        <v>43872.145833333336</v>
      </c>
      <c r="B500" s="376">
        <v>1.6315649881338079</v>
      </c>
      <c r="C500" s="377"/>
    </row>
    <row r="501" spans="1:3">
      <c r="A501" s="375">
        <v>43872.166666666664</v>
      </c>
      <c r="B501" s="376">
        <v>0</v>
      </c>
      <c r="C501" s="377"/>
    </row>
    <row r="502" spans="1:3">
      <c r="A502" s="375">
        <v>43872.1875</v>
      </c>
      <c r="B502" s="376">
        <v>0</v>
      </c>
      <c r="C502" s="377"/>
    </row>
    <row r="503" spans="1:3">
      <c r="A503" s="375">
        <v>43872.208333333336</v>
      </c>
      <c r="B503" s="376">
        <v>0</v>
      </c>
      <c r="C503" s="377"/>
    </row>
    <row r="504" spans="1:3">
      <c r="A504" s="375">
        <v>43872.229166666664</v>
      </c>
      <c r="B504" s="376">
        <v>3.2570704554414585</v>
      </c>
      <c r="C504" s="377"/>
    </row>
    <row r="505" spans="1:3">
      <c r="A505" s="375">
        <v>43872.25</v>
      </c>
      <c r="B505" s="376">
        <v>7.8442542291142878</v>
      </c>
      <c r="C505" s="377"/>
    </row>
    <row r="506" spans="1:3">
      <c r="A506" s="375">
        <v>43872.270833333336</v>
      </c>
      <c r="B506" s="376">
        <v>7.9002879170907869</v>
      </c>
      <c r="C506" s="377"/>
    </row>
    <row r="507" spans="1:3">
      <c r="A507" s="375">
        <v>43872.291666666664</v>
      </c>
      <c r="B507" s="376">
        <v>7.8594370121136308</v>
      </c>
      <c r="C507" s="377"/>
    </row>
    <row r="508" spans="1:3">
      <c r="A508" s="375">
        <v>43872.3125</v>
      </c>
      <c r="B508" s="376">
        <v>7.9590747175324292</v>
      </c>
      <c r="C508" s="377"/>
    </row>
    <row r="509" spans="1:3">
      <c r="A509" s="375">
        <v>43872.333333333336</v>
      </c>
      <c r="B509" s="376">
        <v>7.8847119357022972</v>
      </c>
      <c r="C509" s="377"/>
    </row>
    <row r="510" spans="1:3">
      <c r="A510" s="375">
        <v>43872.354166666664</v>
      </c>
      <c r="B510" s="376">
        <v>7.9350825565246241</v>
      </c>
      <c r="C510" s="377"/>
    </row>
    <row r="511" spans="1:3">
      <c r="A511" s="375">
        <v>43872.375</v>
      </c>
      <c r="B511" s="376">
        <v>7.8603077124700782</v>
      </c>
      <c r="C511" s="377"/>
    </row>
    <row r="512" spans="1:3">
      <c r="A512" s="375">
        <v>43872.395833333336</v>
      </c>
      <c r="B512" s="376">
        <v>7.9444506623161333</v>
      </c>
      <c r="C512" s="377"/>
    </row>
    <row r="513" spans="1:3">
      <c r="A513" s="375">
        <v>43872.416666666664</v>
      </c>
      <c r="B513" s="376">
        <v>7.9062941714914308</v>
      </c>
      <c r="C513" s="377"/>
    </row>
    <row r="514" spans="1:3">
      <c r="A514" s="375">
        <v>43872.4375</v>
      </c>
      <c r="B514" s="376">
        <v>7.9352187505509288</v>
      </c>
      <c r="C514" s="377"/>
    </row>
    <row r="515" spans="1:3">
      <c r="A515" s="375">
        <v>43872.458333333336</v>
      </c>
      <c r="B515" s="376">
        <v>7.9148841665850744</v>
      </c>
      <c r="C515" s="377"/>
    </row>
    <row r="516" spans="1:3">
      <c r="A516" s="375">
        <v>43872.479166666664</v>
      </c>
      <c r="B516" s="376">
        <v>7.8004312899170651</v>
      </c>
      <c r="C516" s="377"/>
    </row>
    <row r="517" spans="1:3">
      <c r="A517" s="375">
        <v>43872.5</v>
      </c>
      <c r="B517" s="376">
        <v>7.5684023007957473</v>
      </c>
      <c r="C517" s="377"/>
    </row>
    <row r="518" spans="1:3">
      <c r="A518" s="375">
        <v>43872.520833333336</v>
      </c>
      <c r="B518" s="376">
        <v>7.5703607933699253</v>
      </c>
      <c r="C518" s="377"/>
    </row>
    <row r="519" spans="1:3">
      <c r="A519" s="375">
        <v>43872.541666666664</v>
      </c>
      <c r="B519" s="376">
        <v>7.5336132836010723</v>
      </c>
      <c r="C519" s="377"/>
    </row>
    <row r="520" spans="1:3">
      <c r="A520" s="375">
        <v>43872.5625</v>
      </c>
      <c r="B520" s="376">
        <v>7.6824321265125439</v>
      </c>
      <c r="C520" s="377"/>
    </row>
    <row r="521" spans="1:3">
      <c r="A521" s="375">
        <v>43872.583333333336</v>
      </c>
      <c r="B521" s="376">
        <v>7.5517717536745801</v>
      </c>
      <c r="C521" s="377"/>
    </row>
    <row r="522" spans="1:3">
      <c r="A522" s="375">
        <v>43872.604166666664</v>
      </c>
      <c r="B522" s="376">
        <v>7.4983944032444718</v>
      </c>
      <c r="C522" s="377"/>
    </row>
    <row r="523" spans="1:3">
      <c r="A523" s="375">
        <v>43872.625</v>
      </c>
      <c r="B523" s="376">
        <v>7.5707249844757216</v>
      </c>
      <c r="C523" s="377"/>
    </row>
    <row r="524" spans="1:3">
      <c r="A524" s="375">
        <v>43872.645833333336</v>
      </c>
      <c r="B524" s="376">
        <v>7.5707643272665637</v>
      </c>
      <c r="C524" s="377"/>
    </row>
    <row r="525" spans="1:3">
      <c r="A525" s="375">
        <v>43872.666666666664</v>
      </c>
      <c r="B525" s="376">
        <v>7.6368132858123214</v>
      </c>
      <c r="C525" s="377"/>
    </row>
    <row r="526" spans="1:3">
      <c r="A526" s="375">
        <v>43872.6875</v>
      </c>
      <c r="B526" s="376">
        <v>7.5852382056829004</v>
      </c>
      <c r="C526" s="377"/>
    </row>
    <row r="527" spans="1:3">
      <c r="A527" s="375">
        <v>43872.708333333336</v>
      </c>
      <c r="B527" s="376">
        <v>7.5716417783146932</v>
      </c>
      <c r="C527" s="377"/>
    </row>
    <row r="528" spans="1:3">
      <c r="A528" s="375">
        <v>43872.729166666664</v>
      </c>
      <c r="B528" s="376">
        <v>7.5486374295109675</v>
      </c>
      <c r="C528" s="377"/>
    </row>
    <row r="529" spans="1:3">
      <c r="A529" s="375">
        <v>43872.75</v>
      </c>
      <c r="B529" s="376">
        <v>7.5064863559479518</v>
      </c>
      <c r="C529" s="377"/>
    </row>
    <row r="530" spans="1:3">
      <c r="A530" s="375">
        <v>43872.770833333336</v>
      </c>
      <c r="B530" s="376">
        <v>7.493923009114547</v>
      </c>
      <c r="C530" s="377"/>
    </row>
    <row r="531" spans="1:3">
      <c r="A531" s="375">
        <v>43872.791666666664</v>
      </c>
      <c r="B531" s="376">
        <v>7.5832645138208239</v>
      </c>
      <c r="C531" s="377"/>
    </row>
    <row r="532" spans="1:3">
      <c r="A532" s="375">
        <v>43872.8125</v>
      </c>
      <c r="B532" s="376">
        <v>7.5836064418674347</v>
      </c>
      <c r="C532" s="377"/>
    </row>
    <row r="533" spans="1:3">
      <c r="A533" s="375">
        <v>43872.833333333336</v>
      </c>
      <c r="B533" s="376">
        <v>7.5550431339070201</v>
      </c>
      <c r="C533" s="377"/>
    </row>
    <row r="534" spans="1:3">
      <c r="A534" s="375">
        <v>43872.854166666664</v>
      </c>
      <c r="B534" s="376">
        <v>7.5102403402949376</v>
      </c>
      <c r="C534" s="377"/>
    </row>
    <row r="535" spans="1:3">
      <c r="A535" s="375">
        <v>43872.875</v>
      </c>
      <c r="B535" s="376">
        <v>7.6480473805115459</v>
      </c>
      <c r="C535" s="377"/>
    </row>
    <row r="536" spans="1:3">
      <c r="A536" s="375">
        <v>43872.895833333336</v>
      </c>
      <c r="B536" s="376">
        <v>7.6241629136105376</v>
      </c>
      <c r="C536" s="377"/>
    </row>
    <row r="537" spans="1:3">
      <c r="A537" s="375">
        <v>43872.916666666664</v>
      </c>
      <c r="B537" s="376">
        <v>7.5883212195088463</v>
      </c>
      <c r="C537" s="377"/>
    </row>
    <row r="538" spans="1:3">
      <c r="A538" s="375">
        <v>43872.9375</v>
      </c>
      <c r="B538" s="376">
        <v>7.6503455531266003</v>
      </c>
      <c r="C538" s="377"/>
    </row>
    <row r="539" spans="1:3">
      <c r="A539" s="375">
        <v>43872.958333333336</v>
      </c>
      <c r="B539" s="376">
        <v>7.5696798480736716</v>
      </c>
      <c r="C539" s="377"/>
    </row>
    <row r="540" spans="1:3">
      <c r="A540" s="375">
        <v>43872.979166666664</v>
      </c>
      <c r="B540" s="376">
        <v>7.648081672015703</v>
      </c>
      <c r="C540" s="377"/>
    </row>
    <row r="541" spans="1:3">
      <c r="A541" s="375">
        <v>43873</v>
      </c>
      <c r="B541" s="376">
        <v>5.9038088247697385</v>
      </c>
      <c r="C541" s="377"/>
    </row>
    <row r="542" spans="1:3">
      <c r="A542" s="375">
        <v>43873.020833333336</v>
      </c>
      <c r="B542" s="376">
        <v>5.2067403293007777</v>
      </c>
      <c r="C542" s="377"/>
    </row>
    <row r="543" spans="1:3">
      <c r="A543" s="375">
        <v>43873.041666666664</v>
      </c>
      <c r="B543" s="376">
        <v>5.1972466461981339</v>
      </c>
      <c r="C543" s="377"/>
    </row>
    <row r="544" spans="1:3">
      <c r="A544" s="375">
        <v>43873.0625</v>
      </c>
      <c r="B544" s="376">
        <v>5.2169580472012358</v>
      </c>
      <c r="C544" s="377"/>
    </row>
    <row r="545" spans="1:3">
      <c r="A545" s="375">
        <v>43873.083333333336</v>
      </c>
      <c r="B545" s="376">
        <v>5.2579711959697306</v>
      </c>
      <c r="C545" s="377"/>
    </row>
    <row r="546" spans="1:3">
      <c r="A546" s="375">
        <v>43873.104166666664</v>
      </c>
      <c r="B546" s="376">
        <v>5.2515258800445332</v>
      </c>
      <c r="C546" s="377"/>
    </row>
    <row r="547" spans="1:3">
      <c r="A547" s="375">
        <v>43873.125</v>
      </c>
      <c r="B547" s="376">
        <v>5.3050508682305617</v>
      </c>
      <c r="C547" s="377"/>
    </row>
    <row r="548" spans="1:3">
      <c r="A548" s="375">
        <v>43873.145833333336</v>
      </c>
      <c r="B548" s="376">
        <v>5.1980874832305641</v>
      </c>
      <c r="C548" s="377"/>
    </row>
    <row r="549" spans="1:3">
      <c r="A549" s="375">
        <v>43873.166666666664</v>
      </c>
      <c r="B549" s="376">
        <v>5.1899198366122112</v>
      </c>
      <c r="C549" s="377"/>
    </row>
    <row r="550" spans="1:3">
      <c r="A550" s="375">
        <v>43873.1875</v>
      </c>
      <c r="B550" s="376">
        <v>5.2175587096975908</v>
      </c>
      <c r="C550" s="377"/>
    </row>
    <row r="551" spans="1:3">
      <c r="A551" s="375">
        <v>43873.208333333336</v>
      </c>
      <c r="B551" s="376">
        <v>5.1313014595458908</v>
      </c>
      <c r="C551" s="377"/>
    </row>
    <row r="552" spans="1:3">
      <c r="A552" s="375">
        <v>43873.229166666664</v>
      </c>
      <c r="B552" s="376">
        <v>5.1269447202794254</v>
      </c>
      <c r="C552" s="377"/>
    </row>
    <row r="553" spans="1:3">
      <c r="A553" s="375">
        <v>43873.25</v>
      </c>
      <c r="B553" s="376">
        <v>5.1479092294143305</v>
      </c>
      <c r="C553" s="377"/>
    </row>
    <row r="554" spans="1:3">
      <c r="A554" s="375">
        <v>43873.270833333336</v>
      </c>
      <c r="B554" s="376">
        <v>5.1059782177520292</v>
      </c>
      <c r="C554" s="377"/>
    </row>
    <row r="555" spans="1:3">
      <c r="A555" s="375">
        <v>43873.291666666664</v>
      </c>
      <c r="B555" s="376">
        <v>5.090044469365643</v>
      </c>
      <c r="C555" s="377"/>
    </row>
    <row r="556" spans="1:3">
      <c r="A556" s="375">
        <v>43873.3125</v>
      </c>
      <c r="B556" s="376">
        <v>5.1169840845072434</v>
      </c>
      <c r="C556" s="377"/>
    </row>
    <row r="557" spans="1:3">
      <c r="A557" s="375">
        <v>43873.333333333336</v>
      </c>
      <c r="B557" s="376">
        <v>5.2494705135727093</v>
      </c>
      <c r="C557" s="377"/>
    </row>
    <row r="558" spans="1:3">
      <c r="A558" s="375">
        <v>43873.354166666664</v>
      </c>
      <c r="B558" s="376">
        <v>5.2840541987162499</v>
      </c>
      <c r="C558" s="377"/>
    </row>
    <row r="559" spans="1:3">
      <c r="A559" s="375">
        <v>43873.375</v>
      </c>
      <c r="B559" s="376">
        <v>5.2065698920956089</v>
      </c>
      <c r="C559" s="377"/>
    </row>
    <row r="560" spans="1:3">
      <c r="A560" s="375">
        <v>43873.395833333336</v>
      </c>
      <c r="B560" s="376">
        <v>5.3028269493434994</v>
      </c>
      <c r="C560" s="377"/>
    </row>
    <row r="561" spans="1:3">
      <c r="A561" s="375">
        <v>43873.416666666664</v>
      </c>
      <c r="B561" s="376">
        <v>5.2009238747155502</v>
      </c>
      <c r="C561" s="377"/>
    </row>
    <row r="562" spans="1:3">
      <c r="A562" s="375">
        <v>43873.4375</v>
      </c>
      <c r="B562" s="376">
        <v>5.2505544940423636</v>
      </c>
      <c r="C562" s="377"/>
    </row>
    <row r="563" spans="1:3">
      <c r="A563" s="375">
        <v>43873.458333333336</v>
      </c>
      <c r="B563" s="376">
        <v>5.1720901516576605</v>
      </c>
      <c r="C563" s="377"/>
    </row>
    <row r="564" spans="1:3">
      <c r="A564" s="375">
        <v>43873.479166666664</v>
      </c>
      <c r="B564" s="376">
        <v>5.3029120676736863</v>
      </c>
      <c r="C564" s="377"/>
    </row>
    <row r="565" spans="1:3">
      <c r="A565" s="375">
        <v>43873.5</v>
      </c>
      <c r="B565" s="376">
        <v>5.214595609396282</v>
      </c>
      <c r="C565" s="377"/>
    </row>
    <row r="566" spans="1:3">
      <c r="A566" s="375">
        <v>43873.520833333336</v>
      </c>
      <c r="B566" s="376">
        <v>5.1347871627141206</v>
      </c>
      <c r="C566" s="377"/>
    </row>
    <row r="567" spans="1:3">
      <c r="A567" s="375">
        <v>43873.541666666664</v>
      </c>
      <c r="B567" s="376">
        <v>5.1226310357451439</v>
      </c>
      <c r="C567" s="377"/>
    </row>
    <row r="568" spans="1:3">
      <c r="A568" s="375">
        <v>43873.5625</v>
      </c>
      <c r="B568" s="376">
        <v>5.1054133000887099</v>
      </c>
      <c r="C568" s="377"/>
    </row>
    <row r="569" spans="1:3">
      <c r="A569" s="375">
        <v>43873.583333333336</v>
      </c>
      <c r="B569" s="376">
        <v>5.1369710064286158</v>
      </c>
      <c r="C569" s="377"/>
    </row>
    <row r="570" spans="1:3">
      <c r="A570" s="375">
        <v>43873.604166666664</v>
      </c>
      <c r="B570" s="376">
        <v>5.1339225027089315</v>
      </c>
      <c r="C570" s="377"/>
    </row>
    <row r="571" spans="1:3">
      <c r="A571" s="375">
        <v>43873.625</v>
      </c>
      <c r="B571" s="376">
        <v>5.0700811627320945</v>
      </c>
      <c r="C571" s="377"/>
    </row>
    <row r="572" spans="1:3">
      <c r="A572" s="375">
        <v>43873.645833333336</v>
      </c>
      <c r="B572" s="376">
        <v>5.1259856903408139</v>
      </c>
      <c r="C572" s="377"/>
    </row>
    <row r="573" spans="1:3">
      <c r="A573" s="375">
        <v>43873.666666666664</v>
      </c>
      <c r="B573" s="376">
        <v>5.044070064297153</v>
      </c>
      <c r="C573" s="377"/>
    </row>
    <row r="574" spans="1:3">
      <c r="A574" s="375">
        <v>43873.6875</v>
      </c>
      <c r="B574" s="376">
        <v>5.1599120068260369</v>
      </c>
      <c r="C574" s="377"/>
    </row>
    <row r="575" spans="1:3">
      <c r="A575" s="375">
        <v>43873.708333333336</v>
      </c>
      <c r="B575" s="376">
        <v>5.1134073784988789</v>
      </c>
      <c r="C575" s="377"/>
    </row>
    <row r="576" spans="1:3">
      <c r="A576" s="375">
        <v>43873.729166666664</v>
      </c>
      <c r="B576" s="376">
        <v>5.0367338225348952</v>
      </c>
      <c r="C576" s="377"/>
    </row>
    <row r="577" spans="1:3">
      <c r="A577" s="375">
        <v>43873.75</v>
      </c>
      <c r="B577" s="376">
        <v>5.0810121190216808</v>
      </c>
      <c r="C577" s="377"/>
    </row>
    <row r="578" spans="1:3">
      <c r="A578" s="375">
        <v>43873.770833333336</v>
      </c>
      <c r="B578" s="376">
        <v>5.0197269995179443</v>
      </c>
      <c r="C578" s="377"/>
    </row>
    <row r="579" spans="1:3">
      <c r="A579" s="375">
        <v>43873.791666666664</v>
      </c>
      <c r="B579" s="376">
        <v>4.8089960511877301</v>
      </c>
      <c r="C579" s="377"/>
    </row>
    <row r="580" spans="1:3">
      <c r="A580" s="375">
        <v>43873.8125</v>
      </c>
      <c r="B580" s="376">
        <v>4.613618090076165</v>
      </c>
      <c r="C580" s="377"/>
    </row>
    <row r="581" spans="1:3">
      <c r="A581" s="375">
        <v>43873.833333333336</v>
      </c>
      <c r="B581" s="376">
        <v>4.6238680858061549</v>
      </c>
      <c r="C581" s="377"/>
    </row>
    <row r="582" spans="1:3">
      <c r="A582" s="375">
        <v>43873.854166666664</v>
      </c>
      <c r="B582" s="376">
        <v>4.6538418374127808</v>
      </c>
      <c r="C582" s="377"/>
    </row>
    <row r="583" spans="1:3">
      <c r="A583" s="375">
        <v>43873.875</v>
      </c>
      <c r="B583" s="376">
        <v>4.6845898268640873</v>
      </c>
      <c r="C583" s="377"/>
    </row>
    <row r="584" spans="1:3">
      <c r="A584" s="375">
        <v>43873.895833333336</v>
      </c>
      <c r="B584" s="376">
        <v>4.7426078962679536</v>
      </c>
      <c r="C584" s="377"/>
    </row>
    <row r="585" spans="1:3">
      <c r="A585" s="375">
        <v>43873.916666666664</v>
      </c>
      <c r="B585" s="376">
        <v>4.7146171238790782</v>
      </c>
      <c r="C585" s="377"/>
    </row>
    <row r="586" spans="1:3">
      <c r="A586" s="375">
        <v>43873.9375</v>
      </c>
      <c r="B586" s="376">
        <v>4.6664439778154092</v>
      </c>
      <c r="C586" s="377"/>
    </row>
    <row r="587" spans="1:3">
      <c r="A587" s="375">
        <v>43873.958333333336</v>
      </c>
      <c r="B587" s="376">
        <v>4.7128764059808521</v>
      </c>
      <c r="C587" s="377"/>
    </row>
    <row r="588" spans="1:3">
      <c r="A588" s="375">
        <v>43873.979166666664</v>
      </c>
      <c r="B588" s="376">
        <v>4.6469547517287237</v>
      </c>
      <c r="C588" s="377"/>
    </row>
    <row r="589" spans="1:3">
      <c r="A589" s="375">
        <v>43874</v>
      </c>
      <c r="B589" s="376">
        <v>4.6735373233548465</v>
      </c>
      <c r="C589" s="377"/>
    </row>
    <row r="590" spans="1:3">
      <c r="A590" s="375">
        <v>43874.020833333336</v>
      </c>
      <c r="B590" s="376">
        <v>4.747028132641895</v>
      </c>
      <c r="C590" s="377"/>
    </row>
    <row r="591" spans="1:3">
      <c r="A591" s="375">
        <v>43874.041666666664</v>
      </c>
      <c r="B591" s="376">
        <v>4.7585714406126902</v>
      </c>
      <c r="C591" s="377"/>
    </row>
    <row r="592" spans="1:3">
      <c r="A592" s="375">
        <v>43874.0625</v>
      </c>
      <c r="B592" s="376">
        <v>4.7563539172212286</v>
      </c>
      <c r="C592" s="377"/>
    </row>
    <row r="593" spans="1:3">
      <c r="A593" s="375">
        <v>43874.083333333336</v>
      </c>
      <c r="B593" s="376">
        <v>4.8868670350251096</v>
      </c>
      <c r="C593" s="377"/>
    </row>
    <row r="594" spans="1:3">
      <c r="A594" s="375">
        <v>43874.104166666664</v>
      </c>
      <c r="B594" s="376">
        <v>4.9056606616100504</v>
      </c>
      <c r="C594" s="377"/>
    </row>
    <row r="595" spans="1:3">
      <c r="A595" s="375">
        <v>43874.125</v>
      </c>
      <c r="B595" s="376">
        <v>4.9467102742960884</v>
      </c>
      <c r="C595" s="377"/>
    </row>
    <row r="596" spans="1:3">
      <c r="A596" s="375">
        <v>43874.145833333336</v>
      </c>
      <c r="B596" s="376">
        <v>4.9715066065287425</v>
      </c>
      <c r="C596" s="377"/>
    </row>
    <row r="597" spans="1:3">
      <c r="A597" s="375">
        <v>43874.166666666664</v>
      </c>
      <c r="B597" s="376">
        <v>4.8454098883602352</v>
      </c>
      <c r="C597" s="377"/>
    </row>
    <row r="598" spans="1:3">
      <c r="A598" s="375">
        <v>43874.1875</v>
      </c>
      <c r="B598" s="376">
        <v>4.9054381232708693</v>
      </c>
      <c r="C598" s="377"/>
    </row>
    <row r="599" spans="1:3">
      <c r="A599" s="375">
        <v>43874.208333333336</v>
      </c>
      <c r="B599" s="376">
        <v>4.7112471437495618</v>
      </c>
      <c r="C599" s="377"/>
    </row>
    <row r="600" spans="1:3">
      <c r="A600" s="375">
        <v>43874.229166666664</v>
      </c>
      <c r="B600" s="376">
        <v>4.6265381170540216</v>
      </c>
      <c r="C600" s="377"/>
    </row>
    <row r="601" spans="1:3">
      <c r="A601" s="375">
        <v>43874.25</v>
      </c>
      <c r="B601" s="376">
        <v>4.6790917022153735</v>
      </c>
      <c r="C601" s="377"/>
    </row>
    <row r="602" spans="1:3">
      <c r="A602" s="375">
        <v>43874.270833333336</v>
      </c>
      <c r="B602" s="376">
        <v>4.8039820033332541</v>
      </c>
      <c r="C602" s="377"/>
    </row>
    <row r="603" spans="1:3">
      <c r="A603" s="375">
        <v>43874.291666666664</v>
      </c>
      <c r="B603" s="376">
        <v>4.8267551553953023</v>
      </c>
      <c r="C603" s="377"/>
    </row>
    <row r="604" spans="1:3">
      <c r="A604" s="375">
        <v>43874.3125</v>
      </c>
      <c r="B604" s="376">
        <v>4.9286877657804222</v>
      </c>
      <c r="C604" s="377"/>
    </row>
    <row r="605" spans="1:3">
      <c r="A605" s="375">
        <v>43874.333333333336</v>
      </c>
      <c r="B605" s="376">
        <v>4.9798188375619548</v>
      </c>
      <c r="C605" s="377"/>
    </row>
    <row r="606" spans="1:3">
      <c r="A606" s="375">
        <v>43874.354166666664</v>
      </c>
      <c r="B606" s="376">
        <v>4.8393838904384108</v>
      </c>
      <c r="C606" s="377"/>
    </row>
    <row r="607" spans="1:3">
      <c r="A607" s="375">
        <v>43874.375</v>
      </c>
      <c r="B607" s="376">
        <v>5.0193926488152805</v>
      </c>
      <c r="C607" s="377"/>
    </row>
    <row r="608" spans="1:3">
      <c r="A608" s="375">
        <v>43874.395833333336</v>
      </c>
      <c r="B608" s="376">
        <v>4.9547626881653235</v>
      </c>
      <c r="C608" s="377"/>
    </row>
    <row r="609" spans="1:3">
      <c r="A609" s="375">
        <v>43874.416666666664</v>
      </c>
      <c r="B609" s="376">
        <v>5.0138380921238825</v>
      </c>
      <c r="C609" s="377"/>
    </row>
    <row r="610" spans="1:3">
      <c r="A610" s="375">
        <v>43874.4375</v>
      </c>
      <c r="B610" s="376">
        <v>4.9664596183639436</v>
      </c>
      <c r="C610" s="377"/>
    </row>
    <row r="611" spans="1:3">
      <c r="A611" s="375">
        <v>43874.458333333336</v>
      </c>
      <c r="B611" s="376">
        <v>4.9604315118760702</v>
      </c>
      <c r="C611" s="377"/>
    </row>
    <row r="612" spans="1:3">
      <c r="A612" s="375">
        <v>43874.479166666664</v>
      </c>
      <c r="B612" s="376">
        <v>5.0513472441169949</v>
      </c>
      <c r="C612" s="377"/>
    </row>
    <row r="613" spans="1:3">
      <c r="A613" s="375">
        <v>43874.5</v>
      </c>
      <c r="B613" s="376">
        <v>4.9946618695846858</v>
      </c>
      <c r="C613" s="377"/>
    </row>
    <row r="614" spans="1:3">
      <c r="A614" s="375">
        <v>43874.520833333336</v>
      </c>
      <c r="B614" s="376">
        <v>5.0706751853641538</v>
      </c>
      <c r="C614" s="377"/>
    </row>
    <row r="615" spans="1:3">
      <c r="A615" s="375">
        <v>43874.541666666664</v>
      </c>
      <c r="B615" s="376">
        <v>5.1861127525464532</v>
      </c>
      <c r="C615" s="377"/>
    </row>
    <row r="616" spans="1:3">
      <c r="A616" s="375">
        <v>43874.5625</v>
      </c>
      <c r="B616" s="376">
        <v>5.1110550033239024</v>
      </c>
      <c r="C616" s="377"/>
    </row>
    <row r="617" spans="1:3">
      <c r="A617" s="375">
        <v>43874.583333333336</v>
      </c>
      <c r="B617" s="376">
        <v>5.1146318233675423</v>
      </c>
      <c r="C617" s="377"/>
    </row>
    <row r="618" spans="1:3">
      <c r="A618" s="375">
        <v>43874.604166666664</v>
      </c>
      <c r="B618" s="376">
        <v>5.0779797501034203</v>
      </c>
      <c r="C618" s="377"/>
    </row>
    <row r="619" spans="1:3">
      <c r="A619" s="375">
        <v>43874.625</v>
      </c>
      <c r="B619" s="376">
        <v>5.0610092668276696</v>
      </c>
      <c r="C619" s="377"/>
    </row>
    <row r="620" spans="1:3">
      <c r="A620" s="375">
        <v>43874.645833333336</v>
      </c>
      <c r="B620" s="376">
        <v>5.1338952572291925</v>
      </c>
      <c r="C620" s="377"/>
    </row>
    <row r="621" spans="1:3">
      <c r="A621" s="375">
        <v>43874.666666666664</v>
      </c>
      <c r="B621" s="376">
        <v>5.0788742394393518</v>
      </c>
      <c r="C621" s="377"/>
    </row>
    <row r="622" spans="1:3">
      <c r="A622" s="375">
        <v>43874.6875</v>
      </c>
      <c r="B622" s="376">
        <v>5.117953955971946</v>
      </c>
      <c r="C622" s="377"/>
    </row>
    <row r="623" spans="1:3">
      <c r="A623" s="375">
        <v>43874.708333333336</v>
      </c>
      <c r="B623" s="376">
        <v>5.1294180266559124</v>
      </c>
      <c r="C623" s="377"/>
    </row>
    <row r="624" spans="1:3">
      <c r="A624" s="375">
        <v>43874.729166666664</v>
      </c>
      <c r="B624" s="376">
        <v>5.1233739906715021</v>
      </c>
      <c r="C624" s="377"/>
    </row>
    <row r="625" spans="1:3">
      <c r="A625" s="375">
        <v>43874.75</v>
      </c>
      <c r="B625" s="376">
        <v>5.1960132646167443</v>
      </c>
      <c r="C625" s="377"/>
    </row>
    <row r="626" spans="1:3">
      <c r="A626" s="375">
        <v>43874.770833333336</v>
      </c>
      <c r="B626" s="376">
        <v>5.1942264831935363</v>
      </c>
      <c r="C626" s="377"/>
    </row>
    <row r="627" spans="1:3">
      <c r="A627" s="375">
        <v>43874.791666666664</v>
      </c>
      <c r="B627" s="376">
        <v>5.1710341221963363</v>
      </c>
      <c r="C627" s="377"/>
    </row>
    <row r="628" spans="1:3">
      <c r="A628" s="375">
        <v>43874.8125</v>
      </c>
      <c r="B628" s="376">
        <v>5.2458567612597511</v>
      </c>
      <c r="C628" s="377"/>
    </row>
    <row r="629" spans="1:3">
      <c r="A629" s="375">
        <v>43874.833333333336</v>
      </c>
      <c r="B629" s="376">
        <v>5.187802994158119</v>
      </c>
      <c r="C629" s="377"/>
    </row>
    <row r="630" spans="1:3">
      <c r="A630" s="375">
        <v>43874.854166666664</v>
      </c>
      <c r="B630" s="376">
        <v>5.2590168949940965</v>
      </c>
      <c r="C630" s="377"/>
    </row>
    <row r="631" spans="1:3">
      <c r="A631" s="375">
        <v>43874.875</v>
      </c>
      <c r="B631" s="376">
        <v>4.9382965896899504</v>
      </c>
      <c r="C631" s="377"/>
    </row>
    <row r="632" spans="1:3">
      <c r="A632" s="375">
        <v>43874.895833333336</v>
      </c>
      <c r="B632" s="376">
        <v>4.7418849136576888</v>
      </c>
      <c r="C632" s="377"/>
    </row>
    <row r="633" spans="1:3">
      <c r="A633" s="375">
        <v>43874.916666666664</v>
      </c>
      <c r="B633" s="376">
        <v>4.7450595164361102</v>
      </c>
      <c r="C633" s="377"/>
    </row>
    <row r="634" spans="1:3">
      <c r="A634" s="375">
        <v>43874.9375</v>
      </c>
      <c r="B634" s="376">
        <v>4.8383937294387982</v>
      </c>
      <c r="C634" s="377"/>
    </row>
    <row r="635" spans="1:3">
      <c r="A635" s="375">
        <v>43874.958333333336</v>
      </c>
      <c r="B635" s="376">
        <v>4.9901333163595858</v>
      </c>
      <c r="C635" s="377"/>
    </row>
    <row r="636" spans="1:3">
      <c r="A636" s="375">
        <v>43874.979166666664</v>
      </c>
      <c r="B636" s="376">
        <v>4.9649872733280063</v>
      </c>
      <c r="C636" s="377"/>
    </row>
    <row r="637" spans="1:3">
      <c r="A637" s="375">
        <v>43875</v>
      </c>
      <c r="B637" s="376">
        <v>4.9988681780070898</v>
      </c>
      <c r="C637" s="377"/>
    </row>
    <row r="638" spans="1:3">
      <c r="A638" s="375">
        <v>43875.020833333336</v>
      </c>
      <c r="B638" s="376">
        <v>5.1573564981420832</v>
      </c>
      <c r="C638" s="377"/>
    </row>
    <row r="639" spans="1:3">
      <c r="A639" s="375">
        <v>43875.041666666664</v>
      </c>
      <c r="B639" s="376">
        <v>5.2085890822733445</v>
      </c>
      <c r="C639" s="377"/>
    </row>
    <row r="640" spans="1:3">
      <c r="A640" s="375">
        <v>43875.0625</v>
      </c>
      <c r="B640" s="376">
        <v>5.2036471638518078</v>
      </c>
      <c r="C640" s="377"/>
    </row>
    <row r="641" spans="1:3">
      <c r="A641" s="375">
        <v>43875.083333333336</v>
      </c>
      <c r="B641" s="376">
        <v>5.2333370872980192</v>
      </c>
      <c r="C641" s="377"/>
    </row>
    <row r="642" spans="1:3">
      <c r="A642" s="375">
        <v>43875.104166666664</v>
      </c>
      <c r="B642" s="376">
        <v>5.2074770529030099</v>
      </c>
      <c r="C642" s="377"/>
    </row>
    <row r="643" spans="1:3">
      <c r="A643" s="375">
        <v>43875.125</v>
      </c>
      <c r="B643" s="376">
        <v>5.2175793836100235</v>
      </c>
      <c r="C643" s="377"/>
    </row>
    <row r="644" spans="1:3">
      <c r="A644" s="375">
        <v>43875.145833333336</v>
      </c>
      <c r="B644" s="376">
        <v>5.2182911535621521</v>
      </c>
      <c r="C644" s="377"/>
    </row>
    <row r="645" spans="1:3">
      <c r="A645" s="375">
        <v>43875.166666666664</v>
      </c>
      <c r="B645" s="376">
        <v>5.2059331204638717</v>
      </c>
      <c r="C645" s="377"/>
    </row>
    <row r="646" spans="1:3">
      <c r="A646" s="375">
        <v>43875.1875</v>
      </c>
      <c r="B646" s="376">
        <v>5.2775663528591394</v>
      </c>
      <c r="C646" s="377"/>
    </row>
    <row r="647" spans="1:3">
      <c r="A647" s="375">
        <v>43875.208333333336</v>
      </c>
      <c r="B647" s="376">
        <v>5.3366326748186514</v>
      </c>
      <c r="C647" s="377"/>
    </row>
    <row r="648" spans="1:3">
      <c r="A648" s="375">
        <v>43875.229166666664</v>
      </c>
      <c r="B648" s="376">
        <v>5.2938045107552574</v>
      </c>
      <c r="C648" s="377"/>
    </row>
    <row r="649" spans="1:3">
      <c r="A649" s="375">
        <v>43875.25</v>
      </c>
      <c r="B649" s="376">
        <v>5.2056644360224409</v>
      </c>
      <c r="C649" s="377"/>
    </row>
    <row r="650" spans="1:3">
      <c r="A650" s="375">
        <v>43875.270833333336</v>
      </c>
      <c r="B650" s="376">
        <v>5.0630714474763305</v>
      </c>
      <c r="C650" s="377"/>
    </row>
    <row r="651" spans="1:3">
      <c r="A651" s="375">
        <v>43875.291666666664</v>
      </c>
      <c r="B651" s="376">
        <v>5.0829249839298427</v>
      </c>
      <c r="C651" s="377"/>
    </row>
    <row r="652" spans="1:3">
      <c r="A652" s="375">
        <v>43875.3125</v>
      </c>
      <c r="B652" s="376">
        <v>5.0742154405452311</v>
      </c>
      <c r="C652" s="377"/>
    </row>
    <row r="653" spans="1:3">
      <c r="A653" s="375">
        <v>43875.333333333336</v>
      </c>
      <c r="B653" s="376">
        <v>5.0892756745840115</v>
      </c>
      <c r="C653" s="377"/>
    </row>
    <row r="654" spans="1:3">
      <c r="A654" s="375">
        <v>43875.354166666664</v>
      </c>
      <c r="B654" s="376">
        <v>5.0369401312329707</v>
      </c>
      <c r="C654" s="377"/>
    </row>
    <row r="655" spans="1:3">
      <c r="A655" s="375">
        <v>43875.375</v>
      </c>
      <c r="B655" s="376">
        <v>5.0401842521710529</v>
      </c>
      <c r="C655" s="377"/>
    </row>
    <row r="656" spans="1:3">
      <c r="A656" s="375">
        <v>43875.395833333336</v>
      </c>
      <c r="B656" s="376">
        <v>4.9481702179441021</v>
      </c>
      <c r="C656" s="377"/>
    </row>
    <row r="657" spans="1:3">
      <c r="A657" s="375">
        <v>43875.416666666664</v>
      </c>
      <c r="B657" s="376">
        <v>4.9195579735355244</v>
      </c>
      <c r="C657" s="377"/>
    </row>
    <row r="658" spans="1:3">
      <c r="A658" s="375">
        <v>43875.4375</v>
      </c>
      <c r="B658" s="376">
        <v>4.9402278866618872</v>
      </c>
      <c r="C658" s="377"/>
    </row>
    <row r="659" spans="1:3">
      <c r="A659" s="375">
        <v>43875.458333333336</v>
      </c>
      <c r="B659" s="376">
        <v>5.1277577703715203</v>
      </c>
      <c r="C659" s="377"/>
    </row>
    <row r="660" spans="1:3">
      <c r="A660" s="375">
        <v>43875.479166666664</v>
      </c>
      <c r="B660" s="376">
        <v>5.1563009951884551</v>
      </c>
      <c r="C660" s="377"/>
    </row>
    <row r="661" spans="1:3">
      <c r="A661" s="375">
        <v>43875.5</v>
      </c>
      <c r="B661" s="376">
        <v>5.1156269438150854</v>
      </c>
      <c r="C661" s="377"/>
    </row>
    <row r="662" spans="1:3">
      <c r="A662" s="375">
        <v>43875.520833333336</v>
      </c>
      <c r="B662" s="376">
        <v>5.1245195536046388</v>
      </c>
      <c r="C662" s="377"/>
    </row>
    <row r="663" spans="1:3">
      <c r="A663" s="375">
        <v>43875.541666666664</v>
      </c>
      <c r="B663" s="376">
        <v>5.1252263294946818</v>
      </c>
      <c r="C663" s="377"/>
    </row>
    <row r="664" spans="1:3">
      <c r="A664" s="375">
        <v>43875.5625</v>
      </c>
      <c r="B664" s="376">
        <v>5.0882851161683602</v>
      </c>
      <c r="C664" s="377"/>
    </row>
    <row r="665" spans="1:3">
      <c r="A665" s="375">
        <v>43875.583333333336</v>
      </c>
      <c r="B665" s="376">
        <v>5.1963132362191873</v>
      </c>
      <c r="C665" s="377"/>
    </row>
    <row r="666" spans="1:3">
      <c r="A666" s="375">
        <v>43875.604166666664</v>
      </c>
      <c r="B666" s="376">
        <v>5.1986444288243847</v>
      </c>
      <c r="C666" s="377"/>
    </row>
    <row r="667" spans="1:3">
      <c r="A667" s="375">
        <v>43875.625</v>
      </c>
      <c r="B667" s="376">
        <v>5.2187508270661862</v>
      </c>
      <c r="C667" s="377"/>
    </row>
    <row r="668" spans="1:3">
      <c r="A668" s="375">
        <v>43875.645833333336</v>
      </c>
      <c r="B668" s="376">
        <v>5.2247374932178197</v>
      </c>
      <c r="C668" s="377"/>
    </row>
    <row r="669" spans="1:3">
      <c r="A669" s="375">
        <v>43875.666666666664</v>
      </c>
      <c r="B669" s="376">
        <v>5.1883874341017666</v>
      </c>
      <c r="C669" s="377"/>
    </row>
    <row r="670" spans="1:3">
      <c r="A670" s="375">
        <v>43875.6875</v>
      </c>
      <c r="B670" s="376">
        <v>5.24593896087673</v>
      </c>
      <c r="C670" s="377"/>
    </row>
    <row r="671" spans="1:3">
      <c r="A671" s="375">
        <v>43875.708333333336</v>
      </c>
      <c r="B671" s="376">
        <v>5.2556932826733425</v>
      </c>
      <c r="C671" s="377"/>
    </row>
    <row r="672" spans="1:3">
      <c r="A672" s="375">
        <v>43875.729166666664</v>
      </c>
      <c r="B672" s="376">
        <v>5.3109920896175833</v>
      </c>
      <c r="C672" s="377"/>
    </row>
    <row r="673" spans="1:3">
      <c r="A673" s="375">
        <v>43875.75</v>
      </c>
      <c r="B673" s="376">
        <v>5.2996237785038023</v>
      </c>
      <c r="C673" s="377"/>
    </row>
    <row r="674" spans="1:3">
      <c r="A674" s="375">
        <v>43875.770833333336</v>
      </c>
      <c r="B674" s="376">
        <v>5.316815066099581</v>
      </c>
      <c r="C674" s="377"/>
    </row>
    <row r="675" spans="1:3">
      <c r="A675" s="375">
        <v>43875.791666666664</v>
      </c>
      <c r="B675" s="376">
        <v>5.3638146902020605</v>
      </c>
      <c r="C675" s="377"/>
    </row>
    <row r="676" spans="1:3">
      <c r="A676" s="375">
        <v>43875.8125</v>
      </c>
      <c r="B676" s="376">
        <v>5.2939899834390314</v>
      </c>
      <c r="C676" s="377"/>
    </row>
    <row r="677" spans="1:3">
      <c r="A677" s="375">
        <v>43875.833333333336</v>
      </c>
      <c r="B677" s="376">
        <v>5.2280899866277144</v>
      </c>
      <c r="C677" s="377"/>
    </row>
    <row r="678" spans="1:3">
      <c r="A678" s="375">
        <v>43875.854166666664</v>
      </c>
      <c r="B678" s="376">
        <v>5.3168130797437492</v>
      </c>
      <c r="C678" s="377"/>
    </row>
    <row r="679" spans="1:3">
      <c r="A679" s="375">
        <v>43875.875</v>
      </c>
      <c r="B679" s="376">
        <v>5.2748965524757905</v>
      </c>
      <c r="C679" s="377"/>
    </row>
    <row r="680" spans="1:3">
      <c r="A680" s="375">
        <v>43875.895833333336</v>
      </c>
      <c r="B680" s="376">
        <v>5.2942889787049756</v>
      </c>
      <c r="C680" s="377"/>
    </row>
    <row r="681" spans="1:3">
      <c r="A681" s="375">
        <v>43875.916666666664</v>
      </c>
      <c r="B681" s="376">
        <v>5.4682378333786295</v>
      </c>
      <c r="C681" s="377"/>
    </row>
    <row r="682" spans="1:3">
      <c r="A682" s="375">
        <v>43875.9375</v>
      </c>
      <c r="B682" s="376">
        <v>5.5019191518529418</v>
      </c>
      <c r="C682" s="377"/>
    </row>
    <row r="683" spans="1:3">
      <c r="A683" s="375">
        <v>43875.958333333336</v>
      </c>
      <c r="B683" s="376">
        <v>5.5563206713543174</v>
      </c>
      <c r="C683" s="377"/>
    </row>
    <row r="684" spans="1:3">
      <c r="A684" s="375">
        <v>43875.979166666664</v>
      </c>
      <c r="B684" s="376">
        <v>5.5327789068946407</v>
      </c>
      <c r="C684" s="377"/>
    </row>
    <row r="685" spans="1:3">
      <c r="A685" s="375">
        <v>43876</v>
      </c>
      <c r="B685" s="376">
        <v>5.4783555457058055</v>
      </c>
      <c r="C685" s="377"/>
    </row>
    <row r="686" spans="1:3">
      <c r="A686" s="375">
        <v>43876.020833333336</v>
      </c>
      <c r="B686" s="376">
        <v>5.4649025696433249</v>
      </c>
      <c r="C686" s="377"/>
    </row>
    <row r="687" spans="1:3">
      <c r="A687" s="375">
        <v>43876.041666666664</v>
      </c>
      <c r="B687" s="376">
        <v>5.4598592701368034</v>
      </c>
      <c r="C687" s="377"/>
    </row>
    <row r="688" spans="1:3">
      <c r="A688" s="375">
        <v>43876.0625</v>
      </c>
      <c r="B688" s="376">
        <v>5.4484496185969977</v>
      </c>
      <c r="C688" s="377"/>
    </row>
    <row r="689" spans="1:3">
      <c r="A689" s="375">
        <v>43876.083333333336</v>
      </c>
      <c r="B689" s="376">
        <v>5.4599556361014647</v>
      </c>
      <c r="C689" s="377"/>
    </row>
    <row r="690" spans="1:3">
      <c r="A690" s="375">
        <v>43876.104166666664</v>
      </c>
      <c r="B690" s="376">
        <v>5.4857084273567631</v>
      </c>
      <c r="C690" s="377"/>
    </row>
    <row r="691" spans="1:3">
      <c r="A691" s="375">
        <v>43876.125</v>
      </c>
      <c r="B691" s="376">
        <v>5.4713376679768162</v>
      </c>
      <c r="C691" s="377"/>
    </row>
    <row r="692" spans="1:3">
      <c r="A692" s="375">
        <v>43876.145833333336</v>
      </c>
      <c r="B692" s="376">
        <v>5.5541007702445819</v>
      </c>
      <c r="C692" s="377"/>
    </row>
    <row r="693" spans="1:3">
      <c r="A693" s="375">
        <v>43876.166666666664</v>
      </c>
      <c r="B693" s="376">
        <v>5.5219774925046501</v>
      </c>
      <c r="C693" s="377"/>
    </row>
    <row r="694" spans="1:3">
      <c r="A694" s="375">
        <v>43876.1875</v>
      </c>
      <c r="B694" s="376">
        <v>5.5772388124217587</v>
      </c>
      <c r="C694" s="377"/>
    </row>
    <row r="695" spans="1:3">
      <c r="A695" s="375">
        <v>43876.208333333336</v>
      </c>
      <c r="B695" s="376">
        <v>5.59016342766376</v>
      </c>
      <c r="C695" s="377"/>
    </row>
    <row r="696" spans="1:3">
      <c r="A696" s="375">
        <v>43876.229166666664</v>
      </c>
      <c r="B696" s="376">
        <v>5.6548691544060903</v>
      </c>
      <c r="C696" s="377"/>
    </row>
    <row r="697" spans="1:3">
      <c r="A697" s="375">
        <v>43876.25</v>
      </c>
      <c r="B697" s="376">
        <v>5.6475382620054813</v>
      </c>
      <c r="C697" s="377"/>
    </row>
    <row r="698" spans="1:3">
      <c r="A698" s="375">
        <v>43876.270833333336</v>
      </c>
      <c r="B698" s="376">
        <v>5.6410032382441893</v>
      </c>
      <c r="C698" s="377"/>
    </row>
    <row r="699" spans="1:3">
      <c r="A699" s="375">
        <v>43876.291666666664</v>
      </c>
      <c r="B699" s="376">
        <v>5.700366434279001</v>
      </c>
      <c r="C699" s="377"/>
    </row>
    <row r="700" spans="1:3">
      <c r="A700" s="375">
        <v>43876.3125</v>
      </c>
      <c r="B700" s="376">
        <v>5.5915155547877982</v>
      </c>
      <c r="C700" s="377"/>
    </row>
    <row r="701" spans="1:3">
      <c r="A701" s="375">
        <v>43876.333333333336</v>
      </c>
      <c r="B701" s="376">
        <v>5.5726532548562524</v>
      </c>
      <c r="C701" s="377"/>
    </row>
    <row r="702" spans="1:3">
      <c r="A702" s="375">
        <v>43876.354166666664</v>
      </c>
      <c r="B702" s="376">
        <v>5.5041389119190471</v>
      </c>
      <c r="C702" s="377"/>
    </row>
    <row r="703" spans="1:3">
      <c r="A703" s="375">
        <v>43876.375</v>
      </c>
      <c r="B703" s="376">
        <v>5.5921210875838163</v>
      </c>
      <c r="C703" s="377"/>
    </row>
    <row r="704" spans="1:3">
      <c r="A704" s="375">
        <v>43876.395833333336</v>
      </c>
      <c r="B704" s="376">
        <v>5.5214232727367847</v>
      </c>
      <c r="C704" s="377"/>
    </row>
    <row r="705" spans="1:3">
      <c r="A705" s="375">
        <v>43876.416666666664</v>
      </c>
      <c r="B705" s="376">
        <v>5.5779374362383454</v>
      </c>
      <c r="C705" s="377"/>
    </row>
    <row r="706" spans="1:3">
      <c r="A706" s="375">
        <v>43876.4375</v>
      </c>
      <c r="B706" s="376">
        <v>5.6062700950230164</v>
      </c>
      <c r="C706" s="377"/>
    </row>
    <row r="707" spans="1:3">
      <c r="A707" s="375">
        <v>43876.458333333336</v>
      </c>
      <c r="B707" s="376">
        <v>5.528577548865643</v>
      </c>
      <c r="C707" s="377"/>
    </row>
    <row r="708" spans="1:3">
      <c r="A708" s="375">
        <v>43876.479166666664</v>
      </c>
      <c r="B708" s="376">
        <v>5.5349947228096426</v>
      </c>
      <c r="C708" s="377"/>
    </row>
    <row r="709" spans="1:3">
      <c r="A709" s="375">
        <v>43876.5</v>
      </c>
      <c r="B709" s="376">
        <v>5.6224767952743502</v>
      </c>
      <c r="C709" s="377"/>
    </row>
    <row r="710" spans="1:3">
      <c r="A710" s="375">
        <v>43876.520833333336</v>
      </c>
      <c r="B710" s="376">
        <v>5.5738936868599716</v>
      </c>
      <c r="C710" s="377"/>
    </row>
    <row r="711" spans="1:3">
      <c r="A711" s="375">
        <v>43876.541666666664</v>
      </c>
      <c r="B711" s="376">
        <v>5.6153915704021022</v>
      </c>
      <c r="C711" s="377"/>
    </row>
    <row r="712" spans="1:3">
      <c r="A712" s="375">
        <v>43876.5625</v>
      </c>
      <c r="B712" s="376">
        <v>5.578491473570466</v>
      </c>
      <c r="C712" s="377"/>
    </row>
    <row r="713" spans="1:3">
      <c r="A713" s="375">
        <v>43876.583333333336</v>
      </c>
      <c r="B713" s="376">
        <v>5.6281944181149202</v>
      </c>
      <c r="C713" s="377"/>
    </row>
    <row r="714" spans="1:3">
      <c r="A714" s="375">
        <v>43876.604166666664</v>
      </c>
      <c r="B714" s="376">
        <v>5.5889368692102535</v>
      </c>
      <c r="C714" s="377"/>
    </row>
    <row r="715" spans="1:3">
      <c r="A715" s="375">
        <v>43876.625</v>
      </c>
      <c r="B715" s="376">
        <v>5.5927872028098342</v>
      </c>
      <c r="C715" s="377"/>
    </row>
    <row r="716" spans="1:3">
      <c r="A716" s="375">
        <v>43876.645833333336</v>
      </c>
      <c r="B716" s="376">
        <v>5.6112717732580171</v>
      </c>
      <c r="C716" s="377"/>
    </row>
    <row r="717" spans="1:3">
      <c r="A717" s="375">
        <v>43876.666666666664</v>
      </c>
      <c r="B717" s="376">
        <v>5.5936167279465332</v>
      </c>
      <c r="C717" s="377"/>
    </row>
    <row r="718" spans="1:3">
      <c r="A718" s="375">
        <v>43876.6875</v>
      </c>
      <c r="B718" s="376">
        <v>5.7365485055165157</v>
      </c>
      <c r="C718" s="377"/>
    </row>
    <row r="719" spans="1:3">
      <c r="A719" s="375">
        <v>43876.708333333336</v>
      </c>
      <c r="B719" s="376">
        <v>5.8126537610983684</v>
      </c>
      <c r="C719" s="377"/>
    </row>
    <row r="720" spans="1:3">
      <c r="A720" s="375">
        <v>43876.729166666664</v>
      </c>
      <c r="B720" s="376">
        <v>5.7662786457480655</v>
      </c>
      <c r="C720" s="377"/>
    </row>
    <row r="721" spans="1:3">
      <c r="A721" s="375">
        <v>43876.75</v>
      </c>
      <c r="B721" s="376">
        <v>5.7287791876329317</v>
      </c>
      <c r="C721" s="377"/>
    </row>
    <row r="722" spans="1:3">
      <c r="A722" s="375">
        <v>43876.770833333336</v>
      </c>
      <c r="B722" s="376">
        <v>5.7879294342775314</v>
      </c>
      <c r="C722" s="377"/>
    </row>
    <row r="723" spans="1:3">
      <c r="A723" s="375">
        <v>43876.791666666664</v>
      </c>
      <c r="B723" s="376">
        <v>5.7841877766574425</v>
      </c>
      <c r="C723" s="377"/>
    </row>
    <row r="724" spans="1:3">
      <c r="A724" s="375">
        <v>43876.8125</v>
      </c>
      <c r="B724" s="376">
        <v>5.7909386801119478</v>
      </c>
      <c r="C724" s="377"/>
    </row>
    <row r="725" spans="1:3">
      <c r="A725" s="375">
        <v>43876.833333333336</v>
      </c>
      <c r="B725" s="376">
        <v>5.6323285958626208</v>
      </c>
      <c r="C725" s="377"/>
    </row>
    <row r="726" spans="1:3">
      <c r="A726" s="375">
        <v>43876.854166666664</v>
      </c>
      <c r="B726" s="376">
        <v>5.6341165927652685</v>
      </c>
      <c r="C726" s="377"/>
    </row>
    <row r="727" spans="1:3">
      <c r="A727" s="375">
        <v>43876.875</v>
      </c>
      <c r="B727" s="376">
        <v>5.7541174893267453</v>
      </c>
      <c r="C727" s="377"/>
    </row>
    <row r="728" spans="1:3">
      <c r="A728" s="375">
        <v>43876.895833333336</v>
      </c>
      <c r="B728" s="376">
        <v>5.6646653346510396</v>
      </c>
      <c r="C728" s="377"/>
    </row>
    <row r="729" spans="1:3">
      <c r="A729" s="375">
        <v>43876.916666666664</v>
      </c>
      <c r="B729" s="376">
        <v>5.3665606655283931</v>
      </c>
      <c r="C729" s="377"/>
    </row>
    <row r="730" spans="1:3">
      <c r="A730" s="375">
        <v>43876.9375</v>
      </c>
      <c r="B730" s="376">
        <v>5.2438699364041286</v>
      </c>
      <c r="C730" s="377"/>
    </row>
    <row r="731" spans="1:3">
      <c r="A731" s="375">
        <v>43876.958333333336</v>
      </c>
      <c r="B731" s="376">
        <v>5.3157509786801205</v>
      </c>
      <c r="C731" s="377"/>
    </row>
    <row r="732" spans="1:3">
      <c r="A732" s="375">
        <v>43876.979166666664</v>
      </c>
      <c r="B732" s="376">
        <v>5.291019429607938</v>
      </c>
      <c r="C732" s="377"/>
    </row>
    <row r="733" spans="1:3">
      <c r="A733" s="375">
        <v>43877</v>
      </c>
      <c r="B733" s="376">
        <v>5.2167916639397545</v>
      </c>
      <c r="C733" s="377"/>
    </row>
    <row r="734" spans="1:3">
      <c r="A734" s="375">
        <v>43877.020833333336</v>
      </c>
      <c r="B734" s="376">
        <v>5.1819654207469688</v>
      </c>
      <c r="C734" s="377"/>
    </row>
    <row r="735" spans="1:3">
      <c r="A735" s="375">
        <v>43877.041666666664</v>
      </c>
      <c r="B735" s="376">
        <v>5.2094846383358044</v>
      </c>
      <c r="C735" s="377"/>
    </row>
    <row r="736" spans="1:3">
      <c r="A736" s="375">
        <v>43877.0625</v>
      </c>
      <c r="B736" s="376">
        <v>5.1797519390885203</v>
      </c>
      <c r="C736" s="377"/>
    </row>
    <row r="737" spans="1:3">
      <c r="A737" s="375">
        <v>43877.083333333336</v>
      </c>
      <c r="B737" s="376">
        <v>5.1934761391021311</v>
      </c>
      <c r="C737" s="377"/>
    </row>
    <row r="738" spans="1:3">
      <c r="A738" s="375">
        <v>43877.104166666664</v>
      </c>
      <c r="B738" s="376">
        <v>5.1551899624367552</v>
      </c>
      <c r="C738" s="377"/>
    </row>
    <row r="739" spans="1:3">
      <c r="A739" s="375">
        <v>43877.125</v>
      </c>
      <c r="B739" s="376">
        <v>5.1992530704786377</v>
      </c>
      <c r="C739" s="377"/>
    </row>
    <row r="740" spans="1:3">
      <c r="A740" s="375">
        <v>43877.145833333336</v>
      </c>
      <c r="B740" s="376">
        <v>5.0663619315665631</v>
      </c>
      <c r="C740" s="377"/>
    </row>
    <row r="741" spans="1:3">
      <c r="A741" s="375">
        <v>43877.166666666664</v>
      </c>
      <c r="B741" s="376">
        <v>5.1563628304025366</v>
      </c>
      <c r="C741" s="377"/>
    </row>
    <row r="742" spans="1:3">
      <c r="A742" s="375">
        <v>43877.1875</v>
      </c>
      <c r="B742" s="376">
        <v>5.2067233106224897</v>
      </c>
      <c r="C742" s="377"/>
    </row>
    <row r="743" spans="1:3">
      <c r="A743" s="375">
        <v>43877.208333333336</v>
      </c>
      <c r="B743" s="376">
        <v>5.1164124954698815</v>
      </c>
      <c r="C743" s="377"/>
    </row>
    <row r="744" spans="1:3">
      <c r="A744" s="375">
        <v>43877.229166666664</v>
      </c>
      <c r="B744" s="376">
        <v>5.114034932986316</v>
      </c>
      <c r="C744" s="377"/>
    </row>
    <row r="745" spans="1:3">
      <c r="A745" s="375">
        <v>43877.25</v>
      </c>
      <c r="B745" s="376">
        <v>5.1051360077431633</v>
      </c>
      <c r="C745" s="377"/>
    </row>
    <row r="746" spans="1:3">
      <c r="A746" s="375">
        <v>43877.270833333336</v>
      </c>
      <c r="B746" s="376">
        <v>5.0356106476133897</v>
      </c>
      <c r="C746" s="377"/>
    </row>
    <row r="747" spans="1:3">
      <c r="A747" s="375">
        <v>43877.291666666664</v>
      </c>
      <c r="B747" s="376">
        <v>4.9614222022808256</v>
      </c>
      <c r="C747" s="377"/>
    </row>
    <row r="748" spans="1:3">
      <c r="A748" s="375">
        <v>43877.3125</v>
      </c>
      <c r="B748" s="376">
        <v>4.9404839218283696</v>
      </c>
      <c r="C748" s="377"/>
    </row>
    <row r="749" spans="1:3">
      <c r="A749" s="375">
        <v>43877.333333333336</v>
      </c>
      <c r="B749" s="376">
        <v>5.0478449314315288</v>
      </c>
      <c r="C749" s="377"/>
    </row>
    <row r="750" spans="1:3">
      <c r="A750" s="375">
        <v>43877.354166666664</v>
      </c>
      <c r="B750" s="376">
        <v>5.0749537658670709</v>
      </c>
      <c r="C750" s="377"/>
    </row>
    <row r="751" spans="1:3">
      <c r="A751" s="375">
        <v>43877.375</v>
      </c>
      <c r="B751" s="376">
        <v>4.9602508440406785</v>
      </c>
      <c r="C751" s="377"/>
    </row>
    <row r="752" spans="1:3">
      <c r="A752" s="375">
        <v>43877.395833333336</v>
      </c>
      <c r="B752" s="376">
        <v>5.1331076865187946</v>
      </c>
      <c r="C752" s="377"/>
    </row>
    <row r="753" spans="1:3">
      <c r="A753" s="375">
        <v>43877.416666666664</v>
      </c>
      <c r="B753" s="376">
        <v>5.0742859807796776</v>
      </c>
      <c r="C753" s="377"/>
    </row>
    <row r="754" spans="1:3">
      <c r="A754" s="375">
        <v>43877.4375</v>
      </c>
      <c r="B754" s="376">
        <v>5.243204748620176</v>
      </c>
      <c r="C754" s="377"/>
    </row>
    <row r="755" spans="1:3">
      <c r="A755" s="375">
        <v>43877.458333333336</v>
      </c>
      <c r="B755" s="376">
        <v>5.2079248544760048</v>
      </c>
      <c r="C755" s="377"/>
    </row>
    <row r="756" spans="1:3">
      <c r="A756" s="375">
        <v>43877.479166666664</v>
      </c>
      <c r="B756" s="376">
        <v>5.2321562815664544</v>
      </c>
      <c r="C756" s="377"/>
    </row>
    <row r="757" spans="1:3">
      <c r="A757" s="375">
        <v>43877.5</v>
      </c>
      <c r="B757" s="376">
        <v>5.1261602280557987</v>
      </c>
      <c r="C757" s="377"/>
    </row>
    <row r="758" spans="1:3">
      <c r="A758" s="375">
        <v>43877.520833333336</v>
      </c>
      <c r="B758" s="376">
        <v>4.9494394993719952</v>
      </c>
      <c r="C758" s="377"/>
    </row>
    <row r="759" spans="1:3">
      <c r="A759" s="375">
        <v>43877.541666666664</v>
      </c>
      <c r="B759" s="376">
        <v>5.0218425947758885</v>
      </c>
      <c r="C759" s="377"/>
    </row>
    <row r="760" spans="1:3">
      <c r="A760" s="375">
        <v>43877.5625</v>
      </c>
      <c r="B760" s="376">
        <v>5.0866423354794579</v>
      </c>
      <c r="C760" s="377"/>
    </row>
    <row r="761" spans="1:3">
      <c r="A761" s="375">
        <v>43877.583333333336</v>
      </c>
      <c r="B761" s="376">
        <v>5.1616381301751568</v>
      </c>
      <c r="C761" s="377"/>
    </row>
    <row r="762" spans="1:3">
      <c r="A762" s="375">
        <v>43877.604166666664</v>
      </c>
      <c r="B762" s="376">
        <v>5.0645529106259346</v>
      </c>
      <c r="C762" s="377"/>
    </row>
    <row r="763" spans="1:3">
      <c r="A763" s="375">
        <v>43877.625</v>
      </c>
      <c r="B763" s="376">
        <v>5.0980677623819144</v>
      </c>
      <c r="C763" s="377"/>
    </row>
    <row r="764" spans="1:3">
      <c r="A764" s="375">
        <v>43877.645833333336</v>
      </c>
      <c r="B764" s="376">
        <v>5.0458433942144945</v>
      </c>
      <c r="C764" s="377"/>
    </row>
    <row r="765" spans="1:3">
      <c r="A765" s="375">
        <v>43877.666666666664</v>
      </c>
      <c r="B765" s="376">
        <v>5.0876130496876106</v>
      </c>
      <c r="C765" s="377"/>
    </row>
    <row r="766" spans="1:3">
      <c r="A766" s="375">
        <v>43877.6875</v>
      </c>
      <c r="B766" s="376">
        <v>5.0878500672471194</v>
      </c>
      <c r="C766" s="377"/>
    </row>
    <row r="767" spans="1:3">
      <c r="A767" s="375">
        <v>43877.708333333336</v>
      </c>
      <c r="B767" s="376">
        <v>5.0178123515409725</v>
      </c>
      <c r="C767" s="377"/>
    </row>
    <row r="768" spans="1:3">
      <c r="A768" s="375">
        <v>43877.729166666664</v>
      </c>
      <c r="B768" s="376">
        <v>5.0911935468514757</v>
      </c>
      <c r="C768" s="377"/>
    </row>
    <row r="769" spans="1:3">
      <c r="A769" s="375">
        <v>43877.75</v>
      </c>
      <c r="B769" s="376">
        <v>5.0358827290021715</v>
      </c>
      <c r="C769" s="377"/>
    </row>
    <row r="770" spans="1:3">
      <c r="A770" s="375">
        <v>43877.770833333336</v>
      </c>
      <c r="B770" s="376">
        <v>5.0885241563017996</v>
      </c>
      <c r="C770" s="377"/>
    </row>
    <row r="771" spans="1:3">
      <c r="A771" s="375">
        <v>43877.791666666664</v>
      </c>
      <c r="B771" s="376">
        <v>4.9899741563842532</v>
      </c>
      <c r="C771" s="377"/>
    </row>
    <row r="772" spans="1:3">
      <c r="A772" s="375">
        <v>43877.8125</v>
      </c>
      <c r="B772" s="376">
        <v>5.0764435456237855</v>
      </c>
      <c r="C772" s="377"/>
    </row>
    <row r="773" spans="1:3">
      <c r="A773" s="375">
        <v>43877.833333333336</v>
      </c>
      <c r="B773" s="376">
        <v>5.0447384149560497</v>
      </c>
      <c r="C773" s="377"/>
    </row>
    <row r="774" spans="1:3">
      <c r="A774" s="375">
        <v>43877.854166666664</v>
      </c>
      <c r="B774" s="376">
        <v>5.0646067154593766</v>
      </c>
      <c r="C774" s="377"/>
    </row>
    <row r="775" spans="1:3">
      <c r="A775" s="375">
        <v>43877.875</v>
      </c>
      <c r="B775" s="376">
        <v>5.1241017301670375</v>
      </c>
      <c r="C775" s="377"/>
    </row>
    <row r="776" spans="1:3">
      <c r="A776" s="375">
        <v>43877.895833333336</v>
      </c>
      <c r="B776" s="376">
        <v>5.2469915846466186</v>
      </c>
      <c r="C776" s="377"/>
    </row>
    <row r="777" spans="1:3">
      <c r="A777" s="375">
        <v>43877.916666666664</v>
      </c>
      <c r="B777" s="376">
        <v>5.1293955854554145</v>
      </c>
      <c r="C777" s="377"/>
    </row>
    <row r="778" spans="1:3">
      <c r="A778" s="375">
        <v>43877.9375</v>
      </c>
      <c r="B778" s="376">
        <v>5.0752504611801772</v>
      </c>
      <c r="C778" s="377"/>
    </row>
    <row r="779" spans="1:3">
      <c r="A779" s="375">
        <v>43877.958333333336</v>
      </c>
      <c r="B779" s="376">
        <v>5.0758611499849291</v>
      </c>
      <c r="C779" s="377"/>
    </row>
    <row r="780" spans="1:3">
      <c r="A780" s="375">
        <v>43877.979166666664</v>
      </c>
      <c r="B780" s="376">
        <v>5.0741266618068845</v>
      </c>
      <c r="C780" s="377"/>
    </row>
    <row r="781" spans="1:3">
      <c r="A781" s="375">
        <v>43878</v>
      </c>
      <c r="B781" s="376">
        <v>5.0707601582527992</v>
      </c>
      <c r="C781" s="377"/>
    </row>
    <row r="782" spans="1:3">
      <c r="A782" s="375">
        <v>43878.020833333336</v>
      </c>
      <c r="B782" s="376">
        <v>5.1814651316963136</v>
      </c>
      <c r="C782" s="377"/>
    </row>
    <row r="783" spans="1:3">
      <c r="A783" s="375">
        <v>43878.041666666664</v>
      </c>
      <c r="B783" s="376">
        <v>5.0728137586265802</v>
      </c>
      <c r="C783" s="377"/>
    </row>
    <row r="784" spans="1:3">
      <c r="A784" s="375">
        <v>43878.0625</v>
      </c>
      <c r="B784" s="376">
        <v>5.0951628104473157</v>
      </c>
      <c r="C784" s="377"/>
    </row>
    <row r="785" spans="1:3">
      <c r="A785" s="375">
        <v>43878.083333333336</v>
      </c>
      <c r="B785" s="376">
        <v>5.0135333443888364</v>
      </c>
      <c r="C785" s="377"/>
    </row>
    <row r="786" spans="1:3">
      <c r="A786" s="375">
        <v>43878.104166666664</v>
      </c>
      <c r="B786" s="376">
        <v>5.0178265308236911</v>
      </c>
      <c r="C786" s="377"/>
    </row>
    <row r="787" spans="1:3">
      <c r="A787" s="375">
        <v>43878.125</v>
      </c>
      <c r="B787" s="376">
        <v>4.9778880862933068</v>
      </c>
      <c r="C787" s="377"/>
    </row>
    <row r="788" spans="1:3">
      <c r="A788" s="375">
        <v>43878.145833333336</v>
      </c>
      <c r="B788" s="376">
        <v>5.0082857944071293</v>
      </c>
      <c r="C788" s="377"/>
    </row>
    <row r="789" spans="1:3">
      <c r="A789" s="375">
        <v>43878.166666666664</v>
      </c>
      <c r="B789" s="376">
        <v>5.0144780885117752</v>
      </c>
      <c r="C789" s="377"/>
    </row>
    <row r="790" spans="1:3">
      <c r="A790" s="375">
        <v>43878.1875</v>
      </c>
      <c r="B790" s="376">
        <v>5.0343500106698933</v>
      </c>
      <c r="C790" s="377"/>
    </row>
    <row r="791" spans="1:3">
      <c r="A791" s="375">
        <v>43878.208333333336</v>
      </c>
      <c r="B791" s="376">
        <v>5.0040269354875715</v>
      </c>
      <c r="C791" s="377"/>
    </row>
    <row r="792" spans="1:3">
      <c r="A792" s="375">
        <v>43878.229166666664</v>
      </c>
      <c r="B792" s="376">
        <v>5.0284340239854322</v>
      </c>
      <c r="C792" s="377"/>
    </row>
    <row r="793" spans="1:3">
      <c r="A793" s="375">
        <v>43878.25</v>
      </c>
      <c r="B793" s="376">
        <v>5.1572373878831668</v>
      </c>
      <c r="C793" s="377"/>
    </row>
    <row r="794" spans="1:3">
      <c r="A794" s="375">
        <v>43878.270833333336</v>
      </c>
      <c r="B794" s="376">
        <v>5.0963624309644935</v>
      </c>
      <c r="C794" s="377"/>
    </row>
    <row r="795" spans="1:3">
      <c r="A795" s="375">
        <v>43878.291666666664</v>
      </c>
      <c r="B795" s="376">
        <v>5.0550254398129049</v>
      </c>
      <c r="C795" s="377"/>
    </row>
    <row r="796" spans="1:3">
      <c r="A796" s="375">
        <v>43878.3125</v>
      </c>
      <c r="B796" s="376">
        <v>5.1352960183802576</v>
      </c>
      <c r="C796" s="377"/>
    </row>
    <row r="797" spans="1:3">
      <c r="A797" s="375">
        <v>43878.333333333336</v>
      </c>
      <c r="B797" s="376">
        <v>5.1164671440815761</v>
      </c>
      <c r="C797" s="377"/>
    </row>
    <row r="798" spans="1:3">
      <c r="A798" s="375">
        <v>43878.354166666664</v>
      </c>
      <c r="B798" s="376">
        <v>5.0734952968648734</v>
      </c>
      <c r="C798" s="377"/>
    </row>
    <row r="799" spans="1:3">
      <c r="A799" s="375">
        <v>43878.375</v>
      </c>
      <c r="B799" s="376">
        <v>5.0540308259531024</v>
      </c>
      <c r="C799" s="377"/>
    </row>
    <row r="800" spans="1:3">
      <c r="A800" s="375">
        <v>43878.395833333336</v>
      </c>
      <c r="B800" s="376">
        <v>5.0794483100891945</v>
      </c>
      <c r="C800" s="377"/>
    </row>
    <row r="801" spans="1:3">
      <c r="A801" s="375">
        <v>43878.416666666664</v>
      </c>
      <c r="B801" s="376">
        <v>5.0759872919362454</v>
      </c>
      <c r="C801" s="377"/>
    </row>
    <row r="802" spans="1:3">
      <c r="A802" s="375">
        <v>43878.4375</v>
      </c>
      <c r="B802" s="376">
        <v>5.1051757324797409</v>
      </c>
      <c r="C802" s="377"/>
    </row>
    <row r="803" spans="1:3">
      <c r="A803" s="375">
        <v>43878.458333333336</v>
      </c>
      <c r="B803" s="376">
        <v>5.0425303758949873</v>
      </c>
      <c r="C803" s="377"/>
    </row>
    <row r="804" spans="1:3">
      <c r="A804" s="375">
        <v>43878.479166666664</v>
      </c>
      <c r="B804" s="376">
        <v>5.0109625712761448</v>
      </c>
      <c r="C804" s="377"/>
    </row>
    <row r="805" spans="1:3">
      <c r="A805" s="375">
        <v>43878.5</v>
      </c>
      <c r="B805" s="376">
        <v>4.9892507317062051</v>
      </c>
      <c r="C805" s="377"/>
    </row>
    <row r="806" spans="1:3">
      <c r="A806" s="375">
        <v>43878.520833333336</v>
      </c>
      <c r="B806" s="376">
        <v>5.0948306760854187</v>
      </c>
      <c r="C806" s="377"/>
    </row>
    <row r="807" spans="1:3">
      <c r="A807" s="375">
        <v>43878.541666666664</v>
      </c>
      <c r="B807" s="376">
        <v>5.1324709537956448</v>
      </c>
      <c r="C807" s="377"/>
    </row>
    <row r="808" spans="1:3">
      <c r="A808" s="375">
        <v>43878.5625</v>
      </c>
      <c r="B808" s="376">
        <v>5.1654818267561495</v>
      </c>
      <c r="C808" s="377"/>
    </row>
    <row r="809" spans="1:3">
      <c r="A809" s="375">
        <v>43878.583333333336</v>
      </c>
      <c r="B809" s="376">
        <v>5.148712715496206</v>
      </c>
      <c r="C809" s="377"/>
    </row>
    <row r="810" spans="1:3">
      <c r="A810" s="375">
        <v>43878.604166666664</v>
      </c>
      <c r="B810" s="376">
        <v>5.272871436033812</v>
      </c>
      <c r="C810" s="377"/>
    </row>
    <row r="811" spans="1:3">
      <c r="A811" s="375">
        <v>43878.625</v>
      </c>
      <c r="B811" s="376">
        <v>5.2588145507292614</v>
      </c>
      <c r="C811" s="377"/>
    </row>
    <row r="812" spans="1:3">
      <c r="A812" s="375">
        <v>43878.645833333336</v>
      </c>
      <c r="B812" s="376">
        <v>5.320989289527966</v>
      </c>
      <c r="C812" s="377"/>
    </row>
    <row r="813" spans="1:3">
      <c r="A813" s="375">
        <v>43878.666666666664</v>
      </c>
      <c r="B813" s="376">
        <v>5.2693884640725122</v>
      </c>
      <c r="C813" s="377"/>
    </row>
    <row r="814" spans="1:3">
      <c r="A814" s="375">
        <v>43878.6875</v>
      </c>
      <c r="B814" s="376">
        <v>5.1167730778559211</v>
      </c>
      <c r="C814" s="377"/>
    </row>
    <row r="815" spans="1:3">
      <c r="A815" s="375">
        <v>43878.708333333336</v>
      </c>
      <c r="B815" s="376">
        <v>5.0982669268010392</v>
      </c>
      <c r="C815" s="377"/>
    </row>
    <row r="816" spans="1:3">
      <c r="A816" s="375">
        <v>43878.729166666664</v>
      </c>
      <c r="B816" s="376">
        <v>5.0809558558070824</v>
      </c>
      <c r="C816" s="377"/>
    </row>
    <row r="817" spans="1:3">
      <c r="A817" s="375">
        <v>43878.75</v>
      </c>
      <c r="B817" s="376">
        <v>5.0483460965462861</v>
      </c>
      <c r="C817" s="377"/>
    </row>
    <row r="818" spans="1:3">
      <c r="A818" s="375">
        <v>43878.770833333336</v>
      </c>
      <c r="B818" s="376">
        <v>4.9987099527174399</v>
      </c>
      <c r="C818" s="377"/>
    </row>
    <row r="819" spans="1:3">
      <c r="A819" s="375">
        <v>43878.791666666664</v>
      </c>
      <c r="B819" s="376">
        <v>4.9784461071507797</v>
      </c>
      <c r="C819" s="377"/>
    </row>
    <row r="820" spans="1:3">
      <c r="A820" s="375">
        <v>43878.8125</v>
      </c>
      <c r="B820" s="376">
        <v>5.0920851235277951</v>
      </c>
      <c r="C820" s="377"/>
    </row>
    <row r="821" spans="1:3">
      <c r="A821" s="375">
        <v>43878.833333333336</v>
      </c>
      <c r="B821" s="376">
        <v>5.3388433112348945</v>
      </c>
      <c r="C821" s="377"/>
    </row>
    <row r="822" spans="1:3">
      <c r="A822" s="375">
        <v>43878.854166666664</v>
      </c>
      <c r="B822" s="376">
        <v>5.354017980086307</v>
      </c>
      <c r="C822" s="377"/>
    </row>
    <row r="823" spans="1:3">
      <c r="A823" s="375">
        <v>43878.875</v>
      </c>
      <c r="B823" s="376">
        <v>5.3636916373959842</v>
      </c>
      <c r="C823" s="377"/>
    </row>
    <row r="824" spans="1:3">
      <c r="A824" s="375">
        <v>43878.895833333336</v>
      </c>
      <c r="B824" s="376">
        <v>5.3782147329507604</v>
      </c>
      <c r="C824" s="377"/>
    </row>
    <row r="825" spans="1:3">
      <c r="A825" s="375">
        <v>43878.916666666664</v>
      </c>
      <c r="B825" s="376">
        <v>5.2928654033069806</v>
      </c>
      <c r="C825" s="377"/>
    </row>
    <row r="826" spans="1:3">
      <c r="A826" s="375">
        <v>43878.9375</v>
      </c>
      <c r="B826" s="376">
        <v>5.394989593264957</v>
      </c>
      <c r="C826" s="377"/>
    </row>
    <row r="827" spans="1:3">
      <c r="A827" s="375">
        <v>43878.958333333336</v>
      </c>
      <c r="B827" s="376">
        <v>5.4086408597003253</v>
      </c>
      <c r="C827" s="377"/>
    </row>
    <row r="828" spans="1:3">
      <c r="A828" s="375">
        <v>43878.979166666664</v>
      </c>
      <c r="B828" s="376">
        <v>5.402610178829895</v>
      </c>
      <c r="C828" s="377"/>
    </row>
    <row r="829" spans="1:3">
      <c r="A829" s="375">
        <v>43879</v>
      </c>
      <c r="B829" s="376">
        <v>5.2241238126945166</v>
      </c>
      <c r="C829" s="377"/>
    </row>
    <row r="830" spans="1:3">
      <c r="A830" s="375">
        <v>43879.020833333336</v>
      </c>
      <c r="B830" s="376">
        <v>5.2083709234268305</v>
      </c>
      <c r="C830" s="377"/>
    </row>
    <row r="831" spans="1:3">
      <c r="A831" s="375">
        <v>43879.041666666664</v>
      </c>
      <c r="B831" s="376">
        <v>5.1907155214705405</v>
      </c>
      <c r="C831" s="377"/>
    </row>
    <row r="832" spans="1:3">
      <c r="A832" s="375">
        <v>43879.0625</v>
      </c>
      <c r="B832" s="376">
        <v>5.278972924273047</v>
      </c>
      <c r="C832" s="377"/>
    </row>
    <row r="833" spans="1:3">
      <c r="A833" s="375">
        <v>43879.083333333336</v>
      </c>
      <c r="B833" s="376">
        <v>5.2476913780491383</v>
      </c>
      <c r="C833" s="377"/>
    </row>
    <row r="834" spans="1:3">
      <c r="A834" s="375">
        <v>43879.104166666664</v>
      </c>
      <c r="B834" s="376">
        <v>5.2815224555217561</v>
      </c>
      <c r="C834" s="377"/>
    </row>
    <row r="835" spans="1:3">
      <c r="A835" s="375">
        <v>43879.125</v>
      </c>
      <c r="B835" s="376">
        <v>5.2587839025590153</v>
      </c>
      <c r="C835" s="377"/>
    </row>
    <row r="836" spans="1:3">
      <c r="A836" s="375">
        <v>43879.145833333336</v>
      </c>
      <c r="B836" s="376">
        <v>5.2230450003407896</v>
      </c>
      <c r="C836" s="377"/>
    </row>
    <row r="837" spans="1:3">
      <c r="A837" s="375">
        <v>43879.166666666664</v>
      </c>
      <c r="B837" s="376">
        <v>5.2391743907291026</v>
      </c>
      <c r="C837" s="377"/>
    </row>
    <row r="838" spans="1:3">
      <c r="A838" s="375">
        <v>43879.1875</v>
      </c>
      <c r="B838" s="376">
        <v>5.226506759257366</v>
      </c>
      <c r="C838" s="377"/>
    </row>
    <row r="839" spans="1:3">
      <c r="A839" s="375">
        <v>43879.208333333336</v>
      </c>
      <c r="B839" s="376">
        <v>5.2588334659424918</v>
      </c>
      <c r="C839" s="377"/>
    </row>
    <row r="840" spans="1:3">
      <c r="A840" s="375">
        <v>43879.229166666664</v>
      </c>
      <c r="B840" s="376">
        <v>5.234330625428508</v>
      </c>
      <c r="C840" s="377"/>
    </row>
    <row r="841" spans="1:3">
      <c r="A841" s="375">
        <v>43879.25</v>
      </c>
      <c r="B841" s="376">
        <v>5.2915181197846932</v>
      </c>
      <c r="C841" s="377"/>
    </row>
    <row r="842" spans="1:3">
      <c r="A842" s="375">
        <v>43879.270833333336</v>
      </c>
      <c r="B842" s="376">
        <v>5.3857742931900754</v>
      </c>
      <c r="C842" s="377"/>
    </row>
    <row r="843" spans="1:3">
      <c r="A843" s="375">
        <v>43879.291666666664</v>
      </c>
      <c r="B843" s="376">
        <v>5.2715529174440441</v>
      </c>
      <c r="C843" s="377"/>
    </row>
    <row r="844" spans="1:3">
      <c r="A844" s="375">
        <v>43879.3125</v>
      </c>
      <c r="B844" s="376">
        <v>5.3136351703045266</v>
      </c>
      <c r="C844" s="377"/>
    </row>
    <row r="845" spans="1:3">
      <c r="A845" s="375">
        <v>43879.333333333336</v>
      </c>
      <c r="B845" s="376">
        <v>5.3167341388761997</v>
      </c>
      <c r="C845" s="377"/>
    </row>
    <row r="846" spans="1:3">
      <c r="A846" s="375">
        <v>43879.354166666664</v>
      </c>
      <c r="B846" s="376">
        <v>5.3282720462626054</v>
      </c>
      <c r="C846" s="377"/>
    </row>
    <row r="847" spans="1:3">
      <c r="A847" s="375">
        <v>43879.375</v>
      </c>
      <c r="B847" s="376">
        <v>5.2938281227317123</v>
      </c>
      <c r="C847" s="377"/>
    </row>
    <row r="848" spans="1:3">
      <c r="A848" s="375">
        <v>43879.395833333336</v>
      </c>
      <c r="B848" s="376">
        <v>5.3267755899060933</v>
      </c>
      <c r="C848" s="377"/>
    </row>
    <row r="849" spans="1:3">
      <c r="A849" s="375">
        <v>43879.416666666664</v>
      </c>
      <c r="B849" s="376">
        <v>5.2457859008055596</v>
      </c>
      <c r="C849" s="377"/>
    </row>
    <row r="850" spans="1:3">
      <c r="A850" s="375">
        <v>43879.4375</v>
      </c>
      <c r="B850" s="376">
        <v>5.3092427888057294</v>
      </c>
      <c r="C850" s="377"/>
    </row>
    <row r="851" spans="1:3">
      <c r="A851" s="375">
        <v>43879.458333333336</v>
      </c>
      <c r="B851" s="376">
        <v>5.3250063244874282</v>
      </c>
      <c r="C851" s="377"/>
    </row>
    <row r="852" spans="1:3">
      <c r="A852" s="375">
        <v>43879.479166666664</v>
      </c>
      <c r="B852" s="376">
        <v>5.3611444915230901</v>
      </c>
      <c r="C852" s="377"/>
    </row>
    <row r="853" spans="1:3">
      <c r="A853" s="375">
        <v>43879.5</v>
      </c>
      <c r="B853" s="376">
        <v>5.4565778570249677</v>
      </c>
      <c r="C853" s="377"/>
    </row>
    <row r="854" spans="1:3">
      <c r="A854" s="375">
        <v>43879.520833333336</v>
      </c>
      <c r="B854" s="376">
        <v>5.478375161946234</v>
      </c>
      <c r="C854" s="377"/>
    </row>
    <row r="855" spans="1:3">
      <c r="A855" s="375">
        <v>43879.541666666664</v>
      </c>
      <c r="B855" s="376">
        <v>5.4800426011077228</v>
      </c>
      <c r="C855" s="377"/>
    </row>
    <row r="856" spans="1:3">
      <c r="A856" s="375">
        <v>43879.5625</v>
      </c>
      <c r="B856" s="376">
        <v>5.5419392195116313</v>
      </c>
      <c r="C856" s="377"/>
    </row>
    <row r="857" spans="1:3">
      <c r="A857" s="375">
        <v>43879.583333333336</v>
      </c>
      <c r="B857" s="376">
        <v>5.5294092155786023</v>
      </c>
      <c r="C857" s="377"/>
    </row>
    <row r="858" spans="1:3">
      <c r="A858" s="375">
        <v>43879.604166666664</v>
      </c>
      <c r="B858" s="376">
        <v>5.4950748318288891</v>
      </c>
      <c r="C858" s="377"/>
    </row>
    <row r="859" spans="1:3">
      <c r="A859" s="375">
        <v>43879.625</v>
      </c>
      <c r="B859" s="376">
        <v>5.4956412181361678</v>
      </c>
      <c r="C859" s="377"/>
    </row>
    <row r="860" spans="1:3">
      <c r="A860" s="375">
        <v>43879.645833333336</v>
      </c>
      <c r="B860" s="376">
        <v>5.5509662870317698</v>
      </c>
      <c r="C860" s="377"/>
    </row>
    <row r="861" spans="1:3">
      <c r="A861" s="375">
        <v>43879.666666666664</v>
      </c>
      <c r="B861" s="376">
        <v>5.6867503271852105</v>
      </c>
      <c r="C861" s="377"/>
    </row>
    <row r="862" spans="1:3">
      <c r="A862" s="375">
        <v>43879.6875</v>
      </c>
      <c r="B862" s="376">
        <v>5.6154350148410437</v>
      </c>
      <c r="C862" s="377"/>
    </row>
    <row r="863" spans="1:3">
      <c r="A863" s="375">
        <v>43879.708333333336</v>
      </c>
      <c r="B863" s="376">
        <v>5.6632676961728272</v>
      </c>
      <c r="C863" s="377"/>
    </row>
    <row r="864" spans="1:3">
      <c r="A864" s="375">
        <v>43879.729166666664</v>
      </c>
      <c r="B864" s="376">
        <v>5.5368512960978684</v>
      </c>
      <c r="C864" s="377"/>
    </row>
    <row r="865" spans="1:3">
      <c r="A865" s="375">
        <v>43879.75</v>
      </c>
      <c r="B865" s="376">
        <v>5.56849274230707</v>
      </c>
      <c r="C865" s="377"/>
    </row>
    <row r="866" spans="1:3">
      <c r="A866" s="375">
        <v>43879.770833333336</v>
      </c>
      <c r="B866" s="376">
        <v>5.6140587237767043</v>
      </c>
      <c r="C866" s="377"/>
    </row>
    <row r="867" spans="1:3">
      <c r="A867" s="375">
        <v>43879.791666666664</v>
      </c>
      <c r="B867" s="376">
        <v>5.6572021443086369</v>
      </c>
      <c r="C867" s="377"/>
    </row>
    <row r="868" spans="1:3">
      <c r="A868" s="375">
        <v>43879.8125</v>
      </c>
      <c r="B868" s="376">
        <v>5.7035085037350655</v>
      </c>
      <c r="C868" s="377"/>
    </row>
    <row r="869" spans="1:3">
      <c r="A869" s="375">
        <v>43879.833333333336</v>
      </c>
      <c r="B869" s="376">
        <v>5.8056595089017513</v>
      </c>
      <c r="C869" s="377"/>
    </row>
    <row r="870" spans="1:3">
      <c r="A870" s="375">
        <v>43879.854166666664</v>
      </c>
      <c r="B870" s="376">
        <v>5.8309403511488602</v>
      </c>
      <c r="C870" s="377"/>
    </row>
    <row r="871" spans="1:3">
      <c r="A871" s="375">
        <v>43879.875</v>
      </c>
      <c r="B871" s="376">
        <v>5.9118364121661422</v>
      </c>
      <c r="C871" s="377"/>
    </row>
    <row r="872" spans="1:3">
      <c r="A872" s="375">
        <v>43879.895833333336</v>
      </c>
      <c r="B872" s="376">
        <v>5.8992164445420103</v>
      </c>
      <c r="C872" s="377"/>
    </row>
    <row r="873" spans="1:3">
      <c r="A873" s="375">
        <v>43879.916666666664</v>
      </c>
      <c r="B873" s="376">
        <v>5.9419048757602768</v>
      </c>
      <c r="C873" s="377"/>
    </row>
    <row r="874" spans="1:3">
      <c r="A874" s="375">
        <v>43879.9375</v>
      </c>
      <c r="B874" s="376">
        <v>5.9593952508746746</v>
      </c>
      <c r="C874" s="377"/>
    </row>
    <row r="875" spans="1:3">
      <c r="A875" s="375">
        <v>43879.958333333336</v>
      </c>
      <c r="B875" s="376">
        <v>6.035007854250984</v>
      </c>
      <c r="C875" s="377"/>
    </row>
    <row r="876" spans="1:3">
      <c r="A876" s="375">
        <v>43879.979166666664</v>
      </c>
      <c r="B876" s="376">
        <v>5.9876550055212441</v>
      </c>
      <c r="C876" s="377"/>
    </row>
    <row r="877" spans="1:3">
      <c r="A877" s="375">
        <v>43880</v>
      </c>
      <c r="B877" s="376">
        <v>6.1083045225176544</v>
      </c>
      <c r="C877" s="377"/>
    </row>
    <row r="878" spans="1:3">
      <c r="A878" s="375">
        <v>43880.020833333336</v>
      </c>
      <c r="B878" s="376">
        <v>6.027471915094389</v>
      </c>
      <c r="C878" s="377"/>
    </row>
    <row r="879" spans="1:3">
      <c r="A879" s="375">
        <v>43880.041666666664</v>
      </c>
      <c r="B879" s="376">
        <v>6.099372699960238</v>
      </c>
      <c r="C879" s="377"/>
    </row>
    <row r="880" spans="1:3">
      <c r="A880" s="375">
        <v>43880.0625</v>
      </c>
      <c r="B880" s="376">
        <v>6.0733540086075664</v>
      </c>
      <c r="C880" s="377"/>
    </row>
    <row r="881" spans="1:3">
      <c r="A881" s="375">
        <v>43880.083333333336</v>
      </c>
      <c r="B881" s="376">
        <v>6.1235539828841059</v>
      </c>
      <c r="C881" s="377"/>
    </row>
    <row r="882" spans="1:3">
      <c r="A882" s="375">
        <v>43880.104166666664</v>
      </c>
      <c r="B882" s="376">
        <v>6.0626429108799336</v>
      </c>
      <c r="C882" s="377"/>
    </row>
    <row r="883" spans="1:3">
      <c r="A883" s="375">
        <v>43880.125</v>
      </c>
      <c r="B883" s="376">
        <v>6.1036909753974111</v>
      </c>
      <c r="C883" s="377"/>
    </row>
    <row r="884" spans="1:3">
      <c r="A884" s="375">
        <v>43880.145833333336</v>
      </c>
      <c r="B884" s="376">
        <v>6.1277705792648094</v>
      </c>
      <c r="C884" s="377"/>
    </row>
    <row r="885" spans="1:3">
      <c r="A885" s="375">
        <v>43880.166666666664</v>
      </c>
      <c r="B885" s="376">
        <v>6.090189708707233</v>
      </c>
      <c r="C885" s="377"/>
    </row>
    <row r="886" spans="1:3">
      <c r="A886" s="375">
        <v>43880.1875</v>
      </c>
      <c r="B886" s="376">
        <v>6.1532848484089806</v>
      </c>
      <c r="C886" s="377"/>
    </row>
    <row r="887" spans="1:3">
      <c r="A887" s="375">
        <v>43880.208333333336</v>
      </c>
      <c r="B887" s="376">
        <v>6.1702608912665813</v>
      </c>
      <c r="C887" s="377"/>
    </row>
    <row r="888" spans="1:3">
      <c r="A888" s="375">
        <v>43880.229166666664</v>
      </c>
      <c r="B888" s="376">
        <v>6.135952138497184</v>
      </c>
      <c r="C888" s="377"/>
    </row>
    <row r="889" spans="1:3">
      <c r="A889" s="375">
        <v>43880.25</v>
      </c>
      <c r="B889" s="376">
        <v>6.1152684290686414</v>
      </c>
      <c r="C889" s="377"/>
    </row>
    <row r="890" spans="1:3">
      <c r="A890" s="375">
        <v>43880.270833333336</v>
      </c>
      <c r="B890" s="376">
        <v>6.1712637406049504</v>
      </c>
      <c r="C890" s="377"/>
    </row>
    <row r="891" spans="1:3">
      <c r="A891" s="375">
        <v>43880.291666666664</v>
      </c>
      <c r="B891" s="376">
        <v>6.1494238753803074</v>
      </c>
      <c r="C891" s="377"/>
    </row>
    <row r="892" spans="1:3">
      <c r="A892" s="375">
        <v>43880.3125</v>
      </c>
      <c r="B892" s="376">
        <v>6.1592759652477174</v>
      </c>
      <c r="C892" s="377"/>
    </row>
    <row r="893" spans="1:3">
      <c r="A893" s="375">
        <v>43880.333333333336</v>
      </c>
      <c r="B893" s="376">
        <v>6.202267452608794</v>
      </c>
      <c r="C893" s="377"/>
    </row>
    <row r="894" spans="1:3">
      <c r="A894" s="375">
        <v>43880.354166666664</v>
      </c>
      <c r="B894" s="376">
        <v>6.2097521150070758</v>
      </c>
      <c r="C894" s="377"/>
    </row>
    <row r="895" spans="1:3">
      <c r="A895" s="375">
        <v>43880.375</v>
      </c>
      <c r="B895" s="376">
        <v>6.2204488392194941</v>
      </c>
      <c r="C895" s="377"/>
    </row>
    <row r="896" spans="1:3">
      <c r="A896" s="375">
        <v>43880.395833333336</v>
      </c>
      <c r="B896" s="376">
        <v>6.1873457234663265</v>
      </c>
      <c r="C896" s="377"/>
    </row>
    <row r="897" spans="1:3">
      <c r="A897" s="375">
        <v>43880.416666666664</v>
      </c>
      <c r="B897" s="376">
        <v>6.1650894366515177</v>
      </c>
      <c r="C897" s="377"/>
    </row>
    <row r="898" spans="1:3">
      <c r="A898" s="375">
        <v>43880.4375</v>
      </c>
      <c r="B898" s="376">
        <v>6.2679566916388767</v>
      </c>
      <c r="C898" s="377"/>
    </row>
    <row r="899" spans="1:3">
      <c r="A899" s="375">
        <v>43880.458333333336</v>
      </c>
      <c r="B899" s="376">
        <v>6.3256827347601456</v>
      </c>
      <c r="C899" s="377"/>
    </row>
    <row r="900" spans="1:3">
      <c r="A900" s="375">
        <v>43880.479166666664</v>
      </c>
      <c r="B900" s="376">
        <v>6.327663699578908</v>
      </c>
      <c r="C900" s="377"/>
    </row>
    <row r="901" spans="1:3">
      <c r="A901" s="375">
        <v>43880.5</v>
      </c>
      <c r="B901" s="376">
        <v>6.3553469374568925</v>
      </c>
      <c r="C901" s="377"/>
    </row>
    <row r="902" spans="1:3">
      <c r="A902" s="375">
        <v>43880.520833333336</v>
      </c>
      <c r="B902" s="376">
        <v>6.370481108367029</v>
      </c>
      <c r="C902" s="377"/>
    </row>
    <row r="903" spans="1:3">
      <c r="A903" s="375">
        <v>43880.541666666664</v>
      </c>
      <c r="B903" s="376">
        <v>6.3551670452062456</v>
      </c>
      <c r="C903" s="377"/>
    </row>
    <row r="904" spans="1:3">
      <c r="A904" s="375">
        <v>43880.5625</v>
      </c>
      <c r="B904" s="376">
        <v>6.3192420391262409</v>
      </c>
      <c r="C904" s="377"/>
    </row>
    <row r="905" spans="1:3">
      <c r="A905" s="375">
        <v>43880.583333333336</v>
      </c>
      <c r="B905" s="376">
        <v>6.3214873378165066</v>
      </c>
      <c r="C905" s="377"/>
    </row>
    <row r="906" spans="1:3">
      <c r="A906" s="375">
        <v>43880.604166666664</v>
      </c>
      <c r="B906" s="376">
        <v>6.3372694000912206</v>
      </c>
      <c r="C906" s="377"/>
    </row>
    <row r="907" spans="1:3">
      <c r="A907" s="375">
        <v>43880.625</v>
      </c>
      <c r="B907" s="376">
        <v>6.3642629900326328</v>
      </c>
      <c r="C907" s="377"/>
    </row>
    <row r="908" spans="1:3">
      <c r="A908" s="375">
        <v>43880.645833333336</v>
      </c>
      <c r="B908" s="376">
        <v>6.2682040992917285</v>
      </c>
      <c r="C908" s="377"/>
    </row>
    <row r="909" spans="1:3">
      <c r="A909" s="375">
        <v>43880.666666666664</v>
      </c>
      <c r="B909" s="376">
        <v>6.3403118690993221</v>
      </c>
      <c r="C909" s="377"/>
    </row>
    <row r="910" spans="1:3">
      <c r="A910" s="375">
        <v>43880.6875</v>
      </c>
      <c r="B910" s="376">
        <v>6.3558027128068106</v>
      </c>
      <c r="C910" s="377"/>
    </row>
    <row r="911" spans="1:3">
      <c r="A911" s="375">
        <v>43880.708333333336</v>
      </c>
      <c r="B911" s="376">
        <v>6.3750437898043959</v>
      </c>
      <c r="C911" s="377"/>
    </row>
    <row r="912" spans="1:3">
      <c r="A912" s="375">
        <v>43880.729166666664</v>
      </c>
      <c r="B912" s="376">
        <v>6.2821701004997728</v>
      </c>
      <c r="C912" s="377"/>
    </row>
    <row r="913" spans="1:3">
      <c r="A913" s="375">
        <v>43880.75</v>
      </c>
      <c r="B913" s="376">
        <v>6.2837961552561161</v>
      </c>
      <c r="C913" s="377"/>
    </row>
    <row r="914" spans="1:3">
      <c r="A914" s="375">
        <v>43880.770833333336</v>
      </c>
      <c r="B914" s="376">
        <v>6.2671933099627495</v>
      </c>
      <c r="C914" s="377"/>
    </row>
    <row r="915" spans="1:3">
      <c r="A915" s="375">
        <v>43880.791666666664</v>
      </c>
      <c r="B915" s="376">
        <v>6.3098204777472553</v>
      </c>
      <c r="C915" s="377"/>
    </row>
    <row r="916" spans="1:3">
      <c r="A916" s="375">
        <v>43880.8125</v>
      </c>
      <c r="B916" s="376">
        <v>6.2925975585045917</v>
      </c>
      <c r="C916" s="377"/>
    </row>
    <row r="917" spans="1:3">
      <c r="A917" s="375">
        <v>43880.833333333336</v>
      </c>
      <c r="B917" s="376">
        <v>6.3353151585389345</v>
      </c>
      <c r="C917" s="377"/>
    </row>
    <row r="918" spans="1:3">
      <c r="A918" s="375">
        <v>43880.854166666664</v>
      </c>
      <c r="B918" s="376">
        <v>6.3408531705952349</v>
      </c>
      <c r="C918" s="377"/>
    </row>
    <row r="919" spans="1:3">
      <c r="A919" s="375">
        <v>43880.875</v>
      </c>
      <c r="B919" s="376">
        <v>6.3610543441027403</v>
      </c>
      <c r="C919" s="377"/>
    </row>
    <row r="920" spans="1:3">
      <c r="A920" s="375">
        <v>43880.895833333336</v>
      </c>
      <c r="B920" s="376">
        <v>6.1906982886915403</v>
      </c>
      <c r="C920" s="377"/>
    </row>
    <row r="921" spans="1:3">
      <c r="A921" s="375">
        <v>43880.916666666664</v>
      </c>
      <c r="B921" s="376">
        <v>6.1650914643994632</v>
      </c>
      <c r="C921" s="377"/>
    </row>
    <row r="922" spans="1:3">
      <c r="A922" s="375">
        <v>43880.9375</v>
      </c>
      <c r="B922" s="376">
        <v>6.1916514035935206</v>
      </c>
      <c r="C922" s="377"/>
    </row>
    <row r="923" spans="1:3">
      <c r="A923" s="375">
        <v>43880.958333333336</v>
      </c>
      <c r="B923" s="376">
        <v>6.3150443114443782</v>
      </c>
      <c r="C923" s="377"/>
    </row>
    <row r="924" spans="1:3">
      <c r="A924" s="375">
        <v>43880.979166666664</v>
      </c>
      <c r="B924" s="376">
        <v>6.3489621551707387</v>
      </c>
      <c r="C924" s="377"/>
    </row>
    <row r="925" spans="1:3">
      <c r="A925" s="375">
        <v>43881</v>
      </c>
      <c r="B925" s="376">
        <v>6.2481774816082583</v>
      </c>
      <c r="C925" s="377"/>
    </row>
    <row r="926" spans="1:3">
      <c r="A926" s="375">
        <v>43881.020833333336</v>
      </c>
      <c r="B926" s="376">
        <v>6.2782363547529609</v>
      </c>
      <c r="C926" s="377"/>
    </row>
    <row r="927" spans="1:3">
      <c r="A927" s="375">
        <v>43881.041666666664</v>
      </c>
      <c r="B927" s="376">
        <v>6.2843517256486745</v>
      </c>
      <c r="C927" s="377"/>
    </row>
    <row r="928" spans="1:3">
      <c r="A928" s="375">
        <v>43881.0625</v>
      </c>
      <c r="B928" s="376">
        <v>6.24181934653057</v>
      </c>
      <c r="C928" s="377"/>
    </row>
    <row r="929" spans="1:3">
      <c r="A929" s="375">
        <v>43881.083333333336</v>
      </c>
      <c r="B929" s="376">
        <v>6.2495174094413715</v>
      </c>
      <c r="C929" s="377"/>
    </row>
    <row r="930" spans="1:3">
      <c r="A930" s="375">
        <v>43881.104166666664</v>
      </c>
      <c r="B930" s="376">
        <v>6.2583851746490433</v>
      </c>
      <c r="C930" s="377"/>
    </row>
    <row r="931" spans="1:3">
      <c r="A931" s="375">
        <v>43881.125</v>
      </c>
      <c r="B931" s="376">
        <v>6.3277694174192014</v>
      </c>
      <c r="C931" s="377"/>
    </row>
    <row r="932" spans="1:3">
      <c r="A932" s="375">
        <v>43881.145833333336</v>
      </c>
      <c r="B932" s="376">
        <v>6.3815299901697369</v>
      </c>
      <c r="C932" s="377"/>
    </row>
    <row r="933" spans="1:3">
      <c r="A933" s="375">
        <v>43881.166666666664</v>
      </c>
      <c r="B933" s="376">
        <v>6.3365615331050424</v>
      </c>
      <c r="C933" s="377"/>
    </row>
    <row r="934" spans="1:3">
      <c r="A934" s="375">
        <v>43881.1875</v>
      </c>
      <c r="B934" s="376">
        <v>6.3286548746335836</v>
      </c>
      <c r="C934" s="377"/>
    </row>
    <row r="935" spans="1:3">
      <c r="A935" s="375">
        <v>43881.208333333336</v>
      </c>
      <c r="B935" s="376">
        <v>6.3751230541513202</v>
      </c>
      <c r="C935" s="377"/>
    </row>
    <row r="936" spans="1:3">
      <c r="A936" s="375">
        <v>43881.229166666664</v>
      </c>
      <c r="B936" s="376">
        <v>6.3383813376745417</v>
      </c>
      <c r="C936" s="377"/>
    </row>
    <row r="937" spans="1:3">
      <c r="A937" s="375">
        <v>43881.25</v>
      </c>
      <c r="B937" s="376">
        <v>6.3392300429857436</v>
      </c>
      <c r="C937" s="377"/>
    </row>
    <row r="938" spans="1:3">
      <c r="A938" s="375">
        <v>43881.270833333336</v>
      </c>
      <c r="B938" s="376">
        <v>6.3209843029682009</v>
      </c>
      <c r="C938" s="377"/>
    </row>
    <row r="939" spans="1:3">
      <c r="A939" s="375">
        <v>43881.291666666664</v>
      </c>
      <c r="B939" s="376">
        <v>6.3524339846335351</v>
      </c>
      <c r="C939" s="377"/>
    </row>
    <row r="940" spans="1:3">
      <c r="A940" s="375">
        <v>43881.3125</v>
      </c>
      <c r="B940" s="376">
        <v>6.376011404157099</v>
      </c>
      <c r="C940" s="377"/>
    </row>
    <row r="941" spans="1:3">
      <c r="A941" s="375">
        <v>43881.333333333336</v>
      </c>
      <c r="B941" s="376">
        <v>6.4009992665507731</v>
      </c>
      <c r="C941" s="377"/>
    </row>
    <row r="942" spans="1:3">
      <c r="A942" s="375">
        <v>43881.354166666664</v>
      </c>
      <c r="B942" s="376">
        <v>6.2881045265433686</v>
      </c>
      <c r="C942" s="377"/>
    </row>
    <row r="943" spans="1:3">
      <c r="A943" s="375">
        <v>43881.375</v>
      </c>
      <c r="B943" s="376">
        <v>6.352326045795861</v>
      </c>
      <c r="C943" s="377"/>
    </row>
    <row r="944" spans="1:3">
      <c r="A944" s="375">
        <v>43881.395833333336</v>
      </c>
      <c r="B944" s="376">
        <v>6.3351826530156865</v>
      </c>
      <c r="C944" s="377"/>
    </row>
    <row r="945" spans="1:3">
      <c r="A945" s="375">
        <v>43881.416666666664</v>
      </c>
      <c r="B945" s="376">
        <v>6.1839466522861688</v>
      </c>
      <c r="C945" s="377"/>
    </row>
    <row r="946" spans="1:3">
      <c r="A946" s="375">
        <v>43881.4375</v>
      </c>
      <c r="B946" s="376">
        <v>6.1414617530794606</v>
      </c>
      <c r="C946" s="377"/>
    </row>
    <row r="947" spans="1:3">
      <c r="A947" s="375">
        <v>43881.458333333336</v>
      </c>
      <c r="B947" s="376">
        <v>6.1540864030830562</v>
      </c>
      <c r="C947" s="377"/>
    </row>
    <row r="948" spans="1:3">
      <c r="A948" s="375">
        <v>43881.479166666664</v>
      </c>
      <c r="B948" s="376">
        <v>6.1746225728549895</v>
      </c>
      <c r="C948" s="377"/>
    </row>
    <row r="949" spans="1:3">
      <c r="A949" s="375">
        <v>43881.5</v>
      </c>
      <c r="B949" s="376">
        <v>6.1353721292689443</v>
      </c>
      <c r="C949" s="377"/>
    </row>
    <row r="950" spans="1:3">
      <c r="A950" s="375">
        <v>43881.520833333336</v>
      </c>
      <c r="B950" s="376">
        <v>6.1829664153564305</v>
      </c>
      <c r="C950" s="377"/>
    </row>
    <row r="951" spans="1:3">
      <c r="A951" s="375">
        <v>43881.541666666664</v>
      </c>
      <c r="B951" s="376">
        <v>6.1943461095086398</v>
      </c>
      <c r="C951" s="377"/>
    </row>
    <row r="952" spans="1:3">
      <c r="A952" s="375">
        <v>43881.5625</v>
      </c>
      <c r="B952" s="376">
        <v>6.1522518946375282</v>
      </c>
      <c r="C952" s="377"/>
    </row>
    <row r="953" spans="1:3">
      <c r="A953" s="375">
        <v>43881.583333333336</v>
      </c>
      <c r="B953" s="376">
        <v>6.1279752925555737</v>
      </c>
      <c r="C953" s="377"/>
    </row>
    <row r="954" spans="1:3">
      <c r="A954" s="375">
        <v>43881.604166666664</v>
      </c>
      <c r="B954" s="376">
        <v>6.1185463441328869</v>
      </c>
      <c r="C954" s="377"/>
    </row>
    <row r="955" spans="1:3">
      <c r="A955" s="375">
        <v>43881.625</v>
      </c>
      <c r="B955" s="376">
        <v>6.1609836305595103</v>
      </c>
      <c r="C955" s="377"/>
    </row>
    <row r="956" spans="1:3">
      <c r="A956" s="375">
        <v>43881.645833333336</v>
      </c>
      <c r="B956" s="376">
        <v>6.131469518101464</v>
      </c>
      <c r="C956" s="377"/>
    </row>
    <row r="957" spans="1:3">
      <c r="A957" s="375">
        <v>43881.666666666664</v>
      </c>
      <c r="B957" s="376">
        <v>6.1192337698820563</v>
      </c>
      <c r="C957" s="377"/>
    </row>
    <row r="958" spans="1:3">
      <c r="A958" s="375">
        <v>43881.6875</v>
      </c>
      <c r="B958" s="376">
        <v>6.0760037418868809</v>
      </c>
      <c r="C958" s="377"/>
    </row>
    <row r="959" spans="1:3">
      <c r="A959" s="375">
        <v>43881.708333333336</v>
      </c>
      <c r="B959" s="376">
        <v>6.1550535566897855</v>
      </c>
      <c r="C959" s="377"/>
    </row>
    <row r="960" spans="1:3">
      <c r="A960" s="375">
        <v>43881.729166666664</v>
      </c>
      <c r="B960" s="376">
        <v>6.1494126964567437</v>
      </c>
      <c r="C960" s="377"/>
    </row>
    <row r="961" spans="1:3">
      <c r="A961" s="375">
        <v>43881.75</v>
      </c>
      <c r="B961" s="376">
        <v>6.1655541738598707</v>
      </c>
      <c r="C961" s="377"/>
    </row>
    <row r="962" spans="1:3">
      <c r="A962" s="375">
        <v>43881.770833333336</v>
      </c>
      <c r="B962" s="376">
        <v>6.1549764920750425</v>
      </c>
      <c r="C962" s="377"/>
    </row>
    <row r="963" spans="1:3">
      <c r="A963" s="375">
        <v>43881.791666666664</v>
      </c>
      <c r="B963" s="376">
        <v>6.0798926903969708</v>
      </c>
      <c r="C963" s="377"/>
    </row>
    <row r="964" spans="1:3">
      <c r="A964" s="375">
        <v>43881.8125</v>
      </c>
      <c r="B964" s="376">
        <v>6.0636311147568955</v>
      </c>
      <c r="C964" s="377"/>
    </row>
    <row r="965" spans="1:3">
      <c r="A965" s="375">
        <v>43881.833333333336</v>
      </c>
      <c r="B965" s="376">
        <v>6.0562202907684775</v>
      </c>
      <c r="C965" s="377"/>
    </row>
    <row r="966" spans="1:3">
      <c r="A966" s="375">
        <v>43881.854166666664</v>
      </c>
      <c r="B966" s="376">
        <v>6.0060702439190612</v>
      </c>
      <c r="C966" s="377"/>
    </row>
    <row r="967" spans="1:3">
      <c r="A967" s="375">
        <v>43881.875</v>
      </c>
      <c r="B967" s="376">
        <v>6.1485819179668191</v>
      </c>
      <c r="C967" s="377"/>
    </row>
    <row r="968" spans="1:3">
      <c r="A968" s="375">
        <v>43881.895833333336</v>
      </c>
      <c r="B968" s="376">
        <v>6.0918009466388163</v>
      </c>
      <c r="C968" s="377"/>
    </row>
    <row r="969" spans="1:3">
      <c r="A969" s="375">
        <v>43881.916666666664</v>
      </c>
      <c r="B969" s="376">
        <v>6.1239575187468693</v>
      </c>
      <c r="C969" s="377"/>
    </row>
    <row r="970" spans="1:3">
      <c r="A970" s="375">
        <v>43881.9375</v>
      </c>
      <c r="B970" s="376">
        <v>6.1077831337331894</v>
      </c>
      <c r="C970" s="377"/>
    </row>
    <row r="971" spans="1:3">
      <c r="A971" s="375">
        <v>43881.958333333336</v>
      </c>
      <c r="B971" s="376">
        <v>6.1190647173983352</v>
      </c>
      <c r="C971" s="377"/>
    </row>
    <row r="972" spans="1:3">
      <c r="A972" s="375">
        <v>43881.979166666664</v>
      </c>
      <c r="B972" s="376">
        <v>6.0505017896389797</v>
      </c>
      <c r="C972" s="377"/>
    </row>
    <row r="973" spans="1:3">
      <c r="A973" s="375">
        <v>43882</v>
      </c>
      <c r="B973" s="376">
        <v>6.1832622156685426</v>
      </c>
      <c r="C973" s="377"/>
    </row>
    <row r="974" spans="1:3">
      <c r="A974" s="375">
        <v>43882.020833333336</v>
      </c>
      <c r="B974" s="376">
        <v>6.2682579804418816</v>
      </c>
      <c r="C974" s="377"/>
    </row>
    <row r="975" spans="1:3">
      <c r="A975" s="375">
        <v>43882.041666666664</v>
      </c>
      <c r="B975" s="376">
        <v>6.2844709501498279</v>
      </c>
      <c r="C975" s="377"/>
    </row>
    <row r="976" spans="1:3">
      <c r="A976" s="375">
        <v>43882.0625</v>
      </c>
      <c r="B976" s="376">
        <v>6.2670640712603927</v>
      </c>
      <c r="C976" s="377"/>
    </row>
    <row r="977" spans="1:3">
      <c r="A977" s="375">
        <v>43882.083333333336</v>
      </c>
      <c r="B977" s="376">
        <v>6.3573697158652873</v>
      </c>
      <c r="C977" s="377"/>
    </row>
    <row r="978" spans="1:3">
      <c r="A978" s="375">
        <v>43882.104166666664</v>
      </c>
      <c r="B978" s="376">
        <v>6.3082277327775955</v>
      </c>
      <c r="C978" s="377"/>
    </row>
    <row r="979" spans="1:3">
      <c r="A979" s="375">
        <v>43882.125</v>
      </c>
      <c r="B979" s="376">
        <v>6.3285104448182716</v>
      </c>
      <c r="C979" s="377"/>
    </row>
    <row r="980" spans="1:3">
      <c r="A980" s="375">
        <v>43882.145833333336</v>
      </c>
      <c r="B980" s="376">
        <v>6.3131639053010282</v>
      </c>
      <c r="C980" s="377"/>
    </row>
    <row r="981" spans="1:3">
      <c r="A981" s="375">
        <v>43882.166666666664</v>
      </c>
      <c r="B981" s="376">
        <v>6.3241245901315573</v>
      </c>
      <c r="C981" s="377"/>
    </row>
    <row r="982" spans="1:3">
      <c r="A982" s="375">
        <v>43882.1875</v>
      </c>
      <c r="B982" s="376">
        <v>6.3321146943295998</v>
      </c>
      <c r="C982" s="377"/>
    </row>
    <row r="983" spans="1:3">
      <c r="A983" s="375">
        <v>43882.208333333336</v>
      </c>
      <c r="B983" s="376">
        <v>6.3075917531322272</v>
      </c>
      <c r="C983" s="377"/>
    </row>
    <row r="984" spans="1:3">
      <c r="A984" s="375">
        <v>43882.229166666664</v>
      </c>
      <c r="B984" s="376">
        <v>6.334000356805821</v>
      </c>
      <c r="C984" s="377"/>
    </row>
    <row r="985" spans="1:3">
      <c r="A985" s="375">
        <v>43882.25</v>
      </c>
      <c r="B985" s="376">
        <v>6.3187230617946222</v>
      </c>
      <c r="C985" s="377"/>
    </row>
    <row r="986" spans="1:3">
      <c r="A986" s="375">
        <v>43882.270833333336</v>
      </c>
      <c r="B986" s="376">
        <v>6.364627737241487</v>
      </c>
      <c r="C986" s="377"/>
    </row>
    <row r="987" spans="1:3">
      <c r="A987" s="375">
        <v>43882.291666666664</v>
      </c>
      <c r="B987" s="376">
        <v>6.4003941950698691</v>
      </c>
      <c r="C987" s="377"/>
    </row>
    <row r="988" spans="1:3">
      <c r="A988" s="375">
        <v>43882.3125</v>
      </c>
      <c r="B988" s="376">
        <v>6.3213810219636395</v>
      </c>
      <c r="C988" s="377"/>
    </row>
    <row r="989" spans="1:3">
      <c r="A989" s="375">
        <v>43882.333333333336</v>
      </c>
      <c r="B989" s="376">
        <v>6.4075148799456656</v>
      </c>
      <c r="C989" s="377"/>
    </row>
    <row r="990" spans="1:3">
      <c r="A990" s="375">
        <v>43882.354166666664</v>
      </c>
      <c r="B990" s="376">
        <v>6.3389225028351781</v>
      </c>
      <c r="C990" s="377"/>
    </row>
    <row r="991" spans="1:3">
      <c r="A991" s="375">
        <v>43882.375</v>
      </c>
      <c r="B991" s="376">
        <v>6.3690643559416964</v>
      </c>
      <c r="C991" s="377"/>
    </row>
    <row r="992" spans="1:3">
      <c r="A992" s="375">
        <v>43882.395833333336</v>
      </c>
      <c r="B992" s="376">
        <v>6.3074395228177309</v>
      </c>
      <c r="C992" s="377"/>
    </row>
    <row r="993" spans="1:3">
      <c r="A993" s="375">
        <v>43882.416666666664</v>
      </c>
      <c r="B993" s="376">
        <v>6.2855519901754127</v>
      </c>
      <c r="C993" s="377"/>
    </row>
    <row r="994" spans="1:3">
      <c r="A994" s="375">
        <v>43882.4375</v>
      </c>
      <c r="B994" s="376">
        <v>6.1999908607039185</v>
      </c>
      <c r="C994" s="377"/>
    </row>
    <row r="995" spans="1:3">
      <c r="A995" s="375">
        <v>43882.458333333336</v>
      </c>
      <c r="B995" s="376">
        <v>6.3925584197147849</v>
      </c>
      <c r="C995" s="377"/>
    </row>
    <row r="996" spans="1:3">
      <c r="A996" s="375">
        <v>43882.479166666664</v>
      </c>
      <c r="B996" s="376">
        <v>6.4668092046243446</v>
      </c>
      <c r="C996" s="377"/>
    </row>
    <row r="997" spans="1:3">
      <c r="A997" s="375">
        <v>43882.5</v>
      </c>
      <c r="B997" s="376">
        <v>6.4660676976976292</v>
      </c>
      <c r="C997" s="377"/>
    </row>
    <row r="998" spans="1:3">
      <c r="A998" s="375">
        <v>43882.520833333336</v>
      </c>
      <c r="B998" s="376">
        <v>6.5142124973547952</v>
      </c>
      <c r="C998" s="377"/>
    </row>
    <row r="999" spans="1:3">
      <c r="A999" s="375">
        <v>43882.541666666664</v>
      </c>
      <c r="B999" s="376">
        <v>6.4792543915100396</v>
      </c>
      <c r="C999" s="377"/>
    </row>
    <row r="1000" spans="1:3">
      <c r="A1000" s="375">
        <v>43882.5625</v>
      </c>
      <c r="B1000" s="376">
        <v>6.4500546491083997</v>
      </c>
      <c r="C1000" s="377"/>
    </row>
    <row r="1001" spans="1:3">
      <c r="A1001" s="375">
        <v>43882.583333333336</v>
      </c>
      <c r="B1001" s="376">
        <v>6.4356553487272725</v>
      </c>
      <c r="C1001" s="377"/>
    </row>
    <row r="1002" spans="1:3">
      <c r="A1002" s="375">
        <v>43882.604166666664</v>
      </c>
      <c r="B1002" s="376">
        <v>6.483162583110647</v>
      </c>
      <c r="C1002" s="377"/>
    </row>
    <row r="1003" spans="1:3">
      <c r="A1003" s="375">
        <v>43882.625</v>
      </c>
      <c r="B1003" s="376">
        <v>6.4015217261492374</v>
      </c>
      <c r="C1003" s="377"/>
    </row>
    <row r="1004" spans="1:3">
      <c r="A1004" s="375">
        <v>43882.645833333336</v>
      </c>
      <c r="B1004" s="376">
        <v>6.4186479056047068</v>
      </c>
      <c r="C1004" s="377"/>
    </row>
    <row r="1005" spans="1:3">
      <c r="A1005" s="375">
        <v>43882.666666666664</v>
      </c>
      <c r="B1005" s="376">
        <v>6.3497777348901661</v>
      </c>
      <c r="C1005" s="377"/>
    </row>
    <row r="1006" spans="1:3">
      <c r="A1006" s="375">
        <v>43882.6875</v>
      </c>
      <c r="B1006" s="376">
        <v>6.33117053238675</v>
      </c>
      <c r="C1006" s="377"/>
    </row>
    <row r="1007" spans="1:3">
      <c r="A1007" s="375">
        <v>43882.708333333336</v>
      </c>
      <c r="B1007" s="376">
        <v>6.4517159868135217</v>
      </c>
      <c r="C1007" s="377"/>
    </row>
    <row r="1008" spans="1:3">
      <c r="A1008" s="375">
        <v>43882.729166666664</v>
      </c>
      <c r="B1008" s="376">
        <v>6.3896770807914436</v>
      </c>
      <c r="C1008" s="377"/>
    </row>
    <row r="1009" spans="1:3">
      <c r="A1009" s="375">
        <v>43882.75</v>
      </c>
      <c r="B1009" s="376">
        <v>6.3915785927222011</v>
      </c>
      <c r="C1009" s="377"/>
    </row>
    <row r="1010" spans="1:3">
      <c r="A1010" s="375">
        <v>43882.770833333336</v>
      </c>
      <c r="B1010" s="376">
        <v>6.4766210321233508</v>
      </c>
      <c r="C1010" s="377"/>
    </row>
    <row r="1011" spans="1:3">
      <c r="A1011" s="375">
        <v>43882.791666666664</v>
      </c>
      <c r="B1011" s="376">
        <v>6.4464436262949469</v>
      </c>
      <c r="C1011" s="377"/>
    </row>
    <row r="1012" spans="1:3">
      <c r="A1012" s="375">
        <v>43882.8125</v>
      </c>
      <c r="B1012" s="376">
        <v>6.3708695808632507</v>
      </c>
      <c r="C1012" s="377"/>
    </row>
    <row r="1013" spans="1:3">
      <c r="A1013" s="375">
        <v>43882.833333333336</v>
      </c>
      <c r="B1013" s="376">
        <v>6.4507387986717122</v>
      </c>
      <c r="C1013" s="377"/>
    </row>
    <row r="1014" spans="1:3">
      <c r="A1014" s="375">
        <v>43882.854166666664</v>
      </c>
      <c r="B1014" s="376">
        <v>6.5055543624589012</v>
      </c>
      <c r="C1014" s="377"/>
    </row>
    <row r="1015" spans="1:3">
      <c r="A1015" s="375">
        <v>43882.875</v>
      </c>
      <c r="B1015" s="376">
        <v>6.391603096026099</v>
      </c>
      <c r="C1015" s="377"/>
    </row>
    <row r="1016" spans="1:3">
      <c r="A1016" s="375">
        <v>43882.895833333336</v>
      </c>
      <c r="B1016" s="376">
        <v>6.4019146345348821</v>
      </c>
      <c r="C1016" s="377"/>
    </row>
    <row r="1017" spans="1:3">
      <c r="A1017" s="375">
        <v>43882.916666666664</v>
      </c>
      <c r="B1017" s="376">
        <v>6.3601070967916815</v>
      </c>
      <c r="C1017" s="377"/>
    </row>
    <row r="1018" spans="1:3">
      <c r="A1018" s="375">
        <v>43882.9375</v>
      </c>
      <c r="B1018" s="376">
        <v>6.4117382967120244</v>
      </c>
      <c r="C1018" s="377"/>
    </row>
    <row r="1019" spans="1:3">
      <c r="A1019" s="375">
        <v>43882.958333333336</v>
      </c>
      <c r="B1019" s="376">
        <v>6.4808273337160545</v>
      </c>
      <c r="C1019" s="377"/>
    </row>
    <row r="1020" spans="1:3">
      <c r="A1020" s="375">
        <v>43882.979166666664</v>
      </c>
      <c r="B1020" s="376">
        <v>6.311063039996144</v>
      </c>
      <c r="C1020" s="377"/>
    </row>
    <row r="1021" spans="1:3">
      <c r="A1021" s="375">
        <v>43883</v>
      </c>
      <c r="B1021" s="376">
        <v>6.5093199105208948</v>
      </c>
      <c r="C1021" s="377"/>
    </row>
    <row r="1022" spans="1:3">
      <c r="A1022" s="375">
        <v>43883.020833333336</v>
      </c>
      <c r="B1022" s="376">
        <v>6.5308874991411967</v>
      </c>
      <c r="C1022" s="377"/>
    </row>
    <row r="1023" spans="1:3">
      <c r="A1023" s="375">
        <v>43883.041666666664</v>
      </c>
      <c r="B1023" s="376">
        <v>6.5464213854736748</v>
      </c>
      <c r="C1023" s="377"/>
    </row>
    <row r="1024" spans="1:3">
      <c r="A1024" s="375">
        <v>43883.0625</v>
      </c>
      <c r="B1024" s="376">
        <v>6.5066925796369715</v>
      </c>
      <c r="C1024" s="377"/>
    </row>
    <row r="1025" spans="1:3">
      <c r="A1025" s="375">
        <v>43883.083333333336</v>
      </c>
      <c r="B1025" s="376">
        <v>6.5798643932988243</v>
      </c>
      <c r="C1025" s="377"/>
    </row>
    <row r="1026" spans="1:3">
      <c r="A1026" s="375">
        <v>43883.104166666664</v>
      </c>
      <c r="B1026" s="376">
        <v>6.6202306025661528</v>
      </c>
      <c r="C1026" s="377"/>
    </row>
    <row r="1027" spans="1:3">
      <c r="A1027" s="375">
        <v>43883.125</v>
      </c>
      <c r="B1027" s="376">
        <v>6.5764796093313231</v>
      </c>
      <c r="C1027" s="377"/>
    </row>
    <row r="1028" spans="1:3">
      <c r="A1028" s="375">
        <v>43883.145833333336</v>
      </c>
      <c r="B1028" s="376">
        <v>6.5946147181611092</v>
      </c>
      <c r="C1028" s="377"/>
    </row>
    <row r="1029" spans="1:3">
      <c r="A1029" s="375">
        <v>43883.166666666664</v>
      </c>
      <c r="B1029" s="376">
        <v>6.606971267869489</v>
      </c>
      <c r="C1029" s="377"/>
    </row>
    <row r="1030" spans="1:3">
      <c r="A1030" s="375">
        <v>43883.1875</v>
      </c>
      <c r="B1030" s="376">
        <v>6.5829904035458133</v>
      </c>
      <c r="C1030" s="377"/>
    </row>
    <row r="1031" spans="1:3">
      <c r="A1031" s="375">
        <v>43883.208333333336</v>
      </c>
      <c r="B1031" s="376">
        <v>6.479472485991816</v>
      </c>
      <c r="C1031" s="377"/>
    </row>
    <row r="1032" spans="1:3">
      <c r="A1032" s="375">
        <v>43883.229166666664</v>
      </c>
      <c r="B1032" s="376">
        <v>6.4397903634235263</v>
      </c>
      <c r="C1032" s="377"/>
    </row>
    <row r="1033" spans="1:3">
      <c r="A1033" s="375">
        <v>43883.25</v>
      </c>
      <c r="B1033" s="376">
        <v>6.4290332544801965</v>
      </c>
      <c r="C1033" s="377"/>
    </row>
    <row r="1034" spans="1:3">
      <c r="A1034" s="375">
        <v>43883.270833333336</v>
      </c>
      <c r="B1034" s="376">
        <v>6.508605522517529</v>
      </c>
      <c r="C1034" s="377"/>
    </row>
    <row r="1035" spans="1:3">
      <c r="A1035" s="375">
        <v>43883.291666666664</v>
      </c>
      <c r="B1035" s="376">
        <v>6.4948802392205431</v>
      </c>
      <c r="C1035" s="377"/>
    </row>
    <row r="1036" spans="1:3">
      <c r="A1036" s="375">
        <v>43883.3125</v>
      </c>
      <c r="B1036" s="376">
        <v>6.4303334278778896</v>
      </c>
      <c r="C1036" s="377"/>
    </row>
    <row r="1037" spans="1:3">
      <c r="A1037" s="375">
        <v>43883.333333333336</v>
      </c>
      <c r="B1037" s="376">
        <v>6.399485072897126</v>
      </c>
      <c r="C1037" s="377"/>
    </row>
    <row r="1038" spans="1:3">
      <c r="A1038" s="375">
        <v>43883.354166666664</v>
      </c>
      <c r="B1038" s="376">
        <v>6.5200055970603392</v>
      </c>
      <c r="C1038" s="377"/>
    </row>
    <row r="1039" spans="1:3">
      <c r="A1039" s="375">
        <v>43883.375</v>
      </c>
      <c r="B1039" s="376">
        <v>6.5093522041311696</v>
      </c>
      <c r="C1039" s="377"/>
    </row>
    <row r="1040" spans="1:3">
      <c r="A1040" s="375">
        <v>43883.395833333336</v>
      </c>
      <c r="B1040" s="376">
        <v>6.514733205497679</v>
      </c>
      <c r="C1040" s="377"/>
    </row>
    <row r="1041" spans="1:3">
      <c r="A1041" s="375">
        <v>43883.416666666664</v>
      </c>
      <c r="B1041" s="376">
        <v>6.4080429187872348</v>
      </c>
      <c r="C1041" s="377"/>
    </row>
    <row r="1042" spans="1:3">
      <c r="A1042" s="375">
        <v>43883.4375</v>
      </c>
      <c r="B1042" s="376">
        <v>6.5242372398368182</v>
      </c>
      <c r="C1042" s="377"/>
    </row>
    <row r="1043" spans="1:3">
      <c r="A1043" s="375">
        <v>43883.458333333336</v>
      </c>
      <c r="B1043" s="376">
        <v>6.442626286039336</v>
      </c>
      <c r="C1043" s="377"/>
    </row>
    <row r="1044" spans="1:3">
      <c r="A1044" s="375">
        <v>43883.479166666664</v>
      </c>
      <c r="B1044" s="376">
        <v>6.5107128745876253</v>
      </c>
      <c r="C1044" s="377"/>
    </row>
    <row r="1045" spans="1:3">
      <c r="A1045" s="375">
        <v>43883.5</v>
      </c>
      <c r="B1045" s="376">
        <v>6.4363442714740007</v>
      </c>
      <c r="C1045" s="377"/>
    </row>
    <row r="1046" spans="1:3">
      <c r="A1046" s="375">
        <v>43883.520833333336</v>
      </c>
      <c r="B1046" s="376">
        <v>6.4647758956998587</v>
      </c>
      <c r="C1046" s="377"/>
    </row>
    <row r="1047" spans="1:3">
      <c r="A1047" s="375">
        <v>43883.541666666664</v>
      </c>
      <c r="B1047" s="376">
        <v>6.3655820108122292</v>
      </c>
      <c r="C1047" s="377"/>
    </row>
    <row r="1048" spans="1:3">
      <c r="A1048" s="375">
        <v>43883.5625</v>
      </c>
      <c r="B1048" s="376">
        <v>6.3606413311531975</v>
      </c>
      <c r="C1048" s="377"/>
    </row>
    <row r="1049" spans="1:3">
      <c r="A1049" s="375">
        <v>43883.583333333336</v>
      </c>
      <c r="B1049" s="376">
        <v>6.3763479461065593</v>
      </c>
      <c r="C1049" s="377"/>
    </row>
    <row r="1050" spans="1:3">
      <c r="A1050" s="375">
        <v>43883.604166666664</v>
      </c>
      <c r="B1050" s="376">
        <v>6.436409678879297</v>
      </c>
      <c r="C1050" s="377"/>
    </row>
    <row r="1051" spans="1:3">
      <c r="A1051" s="375">
        <v>43883.625</v>
      </c>
      <c r="B1051" s="376">
        <v>6.3853717775911925</v>
      </c>
      <c r="C1051" s="377"/>
    </row>
    <row r="1052" spans="1:3">
      <c r="A1052" s="375">
        <v>43883.645833333336</v>
      </c>
      <c r="B1052" s="376">
        <v>6.3613156824786632</v>
      </c>
      <c r="C1052" s="377"/>
    </row>
    <row r="1053" spans="1:3">
      <c r="A1053" s="375">
        <v>43883.666666666664</v>
      </c>
      <c r="B1053" s="376">
        <v>6.3723160035183861</v>
      </c>
      <c r="C1053" s="377"/>
    </row>
    <row r="1054" spans="1:3">
      <c r="A1054" s="375">
        <v>43883.6875</v>
      </c>
      <c r="B1054" s="376">
        <v>6.3826024791536229</v>
      </c>
      <c r="C1054" s="377"/>
    </row>
    <row r="1055" spans="1:3">
      <c r="A1055" s="375">
        <v>43883.708333333336</v>
      </c>
      <c r="B1055" s="376">
        <v>6.4004883003524604</v>
      </c>
      <c r="C1055" s="377"/>
    </row>
    <row r="1056" spans="1:3">
      <c r="A1056" s="375">
        <v>43883.729166666664</v>
      </c>
      <c r="B1056" s="376">
        <v>6.3491611898255842</v>
      </c>
      <c r="C1056" s="377"/>
    </row>
    <row r="1057" spans="1:3">
      <c r="A1057" s="375">
        <v>43883.75</v>
      </c>
      <c r="B1057" s="376">
        <v>6.2726408714014621</v>
      </c>
      <c r="C1057" s="377"/>
    </row>
    <row r="1058" spans="1:3">
      <c r="A1058" s="375">
        <v>43883.770833333336</v>
      </c>
      <c r="B1058" s="376">
        <v>6.3064001493362918</v>
      </c>
      <c r="C1058" s="377"/>
    </row>
    <row r="1059" spans="1:3">
      <c r="A1059" s="375">
        <v>43883.791666666664</v>
      </c>
      <c r="B1059" s="376">
        <v>6.3664230050829547</v>
      </c>
      <c r="C1059" s="377"/>
    </row>
    <row r="1060" spans="1:3">
      <c r="A1060" s="375">
        <v>43883.8125</v>
      </c>
      <c r="B1060" s="376">
        <v>6.3561119975315199</v>
      </c>
      <c r="C1060" s="377"/>
    </row>
    <row r="1061" spans="1:3">
      <c r="A1061" s="375">
        <v>43883.833333333336</v>
      </c>
      <c r="B1061" s="376">
        <v>6.3858474216734367</v>
      </c>
      <c r="C1061" s="377"/>
    </row>
    <row r="1062" spans="1:3">
      <c r="A1062" s="375">
        <v>43883.854166666664</v>
      </c>
      <c r="B1062" s="376">
        <v>6.339967290405184</v>
      </c>
      <c r="C1062" s="377"/>
    </row>
    <row r="1063" spans="1:3">
      <c r="A1063" s="375">
        <v>43883.875</v>
      </c>
      <c r="B1063" s="376">
        <v>6.3394463194223745</v>
      </c>
      <c r="C1063" s="377"/>
    </row>
    <row r="1064" spans="1:3">
      <c r="A1064" s="375">
        <v>43883.895833333336</v>
      </c>
      <c r="B1064" s="376">
        <v>6.3903964060462179</v>
      </c>
      <c r="C1064" s="377"/>
    </row>
    <row r="1065" spans="1:3">
      <c r="A1065" s="375">
        <v>43883.916666666664</v>
      </c>
      <c r="B1065" s="376">
        <v>6.3723368279428945</v>
      </c>
      <c r="C1065" s="377"/>
    </row>
    <row r="1066" spans="1:3">
      <c r="A1066" s="375">
        <v>43883.9375</v>
      </c>
      <c r="B1066" s="376">
        <v>6.429625541592638</v>
      </c>
      <c r="C1066" s="377"/>
    </row>
    <row r="1067" spans="1:3">
      <c r="A1067" s="375">
        <v>43883.958333333336</v>
      </c>
      <c r="B1067" s="376">
        <v>6.4565739370365112</v>
      </c>
      <c r="C1067" s="377"/>
    </row>
    <row r="1068" spans="1:3">
      <c r="A1068" s="375">
        <v>43883.979166666664</v>
      </c>
      <c r="B1068" s="376">
        <v>6.4829714130092828</v>
      </c>
      <c r="C1068" s="377"/>
    </row>
    <row r="1069" spans="1:3">
      <c r="A1069" s="375">
        <v>43884</v>
      </c>
      <c r="B1069" s="376">
        <v>6.470496340965231</v>
      </c>
      <c r="C1069" s="377"/>
    </row>
    <row r="1070" spans="1:3">
      <c r="A1070" s="375">
        <v>43884.020833333336</v>
      </c>
      <c r="B1070" s="376">
        <v>6.4264477112123535</v>
      </c>
      <c r="C1070" s="377"/>
    </row>
    <row r="1071" spans="1:3">
      <c r="A1071" s="375">
        <v>43884.041666666664</v>
      </c>
      <c r="B1071" s="376">
        <v>6.3900600099004805</v>
      </c>
      <c r="C1071" s="377"/>
    </row>
    <row r="1072" spans="1:3">
      <c r="A1072" s="375">
        <v>43884.0625</v>
      </c>
      <c r="B1072" s="376">
        <v>6.4538915262350605</v>
      </c>
      <c r="C1072" s="377"/>
    </row>
    <row r="1073" spans="1:3">
      <c r="A1073" s="375">
        <v>43884.083333333336</v>
      </c>
      <c r="B1073" s="376">
        <v>6.4163268797823951</v>
      </c>
      <c r="C1073" s="377"/>
    </row>
    <row r="1074" spans="1:3">
      <c r="A1074" s="375">
        <v>43884.104166666664</v>
      </c>
      <c r="B1074" s="376">
        <v>6.3606227107553019</v>
      </c>
      <c r="C1074" s="377"/>
    </row>
    <row r="1075" spans="1:3">
      <c r="A1075" s="375">
        <v>43884.125</v>
      </c>
      <c r="B1075" s="376">
        <v>6.3557504553658264</v>
      </c>
      <c r="C1075" s="377"/>
    </row>
    <row r="1076" spans="1:3">
      <c r="A1076" s="375">
        <v>43884.145833333336</v>
      </c>
      <c r="B1076" s="376">
        <v>6.4255689930998621</v>
      </c>
      <c r="C1076" s="377"/>
    </row>
    <row r="1077" spans="1:3">
      <c r="A1077" s="375">
        <v>43884.166666666664</v>
      </c>
      <c r="B1077" s="376">
        <v>6.3936578637609882</v>
      </c>
      <c r="C1077" s="377"/>
    </row>
    <row r="1078" spans="1:3">
      <c r="A1078" s="375">
        <v>43884.1875</v>
      </c>
      <c r="B1078" s="376">
        <v>6.4383063897387025</v>
      </c>
      <c r="C1078" s="377"/>
    </row>
    <row r="1079" spans="1:3">
      <c r="A1079" s="375">
        <v>43884.208333333336</v>
      </c>
      <c r="B1079" s="376">
        <v>6.3203660372334225</v>
      </c>
      <c r="C1079" s="377"/>
    </row>
    <row r="1080" spans="1:3">
      <c r="A1080" s="375">
        <v>43884.229166666664</v>
      </c>
      <c r="B1080" s="376">
        <v>6.6676279152226119</v>
      </c>
      <c r="C1080" s="377"/>
    </row>
    <row r="1081" spans="1:3">
      <c r="A1081" s="375">
        <v>43884.25</v>
      </c>
      <c r="B1081" s="376">
        <v>6.7480378343413276</v>
      </c>
      <c r="C1081" s="377"/>
    </row>
    <row r="1082" spans="1:3">
      <c r="A1082" s="375">
        <v>43884.270833333336</v>
      </c>
      <c r="B1082" s="376">
        <v>6.7822327071593866</v>
      </c>
      <c r="C1082" s="377"/>
    </row>
    <row r="1083" spans="1:3">
      <c r="A1083" s="375">
        <v>43884.291666666664</v>
      </c>
      <c r="B1083" s="376">
        <v>6.7344569383292558</v>
      </c>
      <c r="C1083" s="377"/>
    </row>
    <row r="1084" spans="1:3">
      <c r="A1084" s="375">
        <v>43884.3125</v>
      </c>
      <c r="B1084" s="376">
        <v>6.7438938766717911</v>
      </c>
      <c r="C1084" s="377"/>
    </row>
    <row r="1085" spans="1:3">
      <c r="A1085" s="375">
        <v>43884.333333333336</v>
      </c>
      <c r="B1085" s="376">
        <v>6.6993945204756322</v>
      </c>
      <c r="C1085" s="377"/>
    </row>
    <row r="1086" spans="1:3">
      <c r="A1086" s="375">
        <v>43884.354166666664</v>
      </c>
      <c r="B1086" s="376">
        <v>6.6966161534397139</v>
      </c>
      <c r="C1086" s="377"/>
    </row>
    <row r="1087" spans="1:3">
      <c r="A1087" s="375">
        <v>43884.375</v>
      </c>
      <c r="B1087" s="376">
        <v>6.7116281841881573</v>
      </c>
      <c r="C1087" s="377"/>
    </row>
    <row r="1088" spans="1:3">
      <c r="A1088" s="375">
        <v>43884.395833333336</v>
      </c>
      <c r="B1088" s="376">
        <v>6.6955741283276842</v>
      </c>
      <c r="C1088" s="377"/>
    </row>
    <row r="1089" spans="1:3">
      <c r="A1089" s="375">
        <v>43884.416666666664</v>
      </c>
      <c r="B1089" s="376">
        <v>6.7161442946849599</v>
      </c>
      <c r="C1089" s="377"/>
    </row>
    <row r="1090" spans="1:3">
      <c r="A1090" s="375">
        <v>43884.4375</v>
      </c>
      <c r="B1090" s="376">
        <v>6.7191592766385941</v>
      </c>
      <c r="C1090" s="377"/>
    </row>
    <row r="1091" spans="1:3">
      <c r="A1091" s="375">
        <v>43884.458333333336</v>
      </c>
      <c r="B1091" s="376">
        <v>6.7298301111699805</v>
      </c>
      <c r="C1091" s="377"/>
    </row>
    <row r="1092" spans="1:3">
      <c r="A1092" s="375">
        <v>43884.479166666664</v>
      </c>
      <c r="B1092" s="376">
        <v>6.7363834572542043</v>
      </c>
      <c r="C1092" s="377"/>
    </row>
    <row r="1093" spans="1:3">
      <c r="A1093" s="375">
        <v>43884.5</v>
      </c>
      <c r="B1093" s="376">
        <v>6.7803568493367896</v>
      </c>
      <c r="C1093" s="377"/>
    </row>
    <row r="1094" spans="1:3">
      <c r="A1094" s="375">
        <v>43884.520833333336</v>
      </c>
      <c r="B1094" s="376">
        <v>6.7767188413999975</v>
      </c>
      <c r="C1094" s="377"/>
    </row>
    <row r="1095" spans="1:3">
      <c r="A1095" s="375">
        <v>43884.541666666664</v>
      </c>
      <c r="B1095" s="376">
        <v>6.7704987883981733</v>
      </c>
      <c r="C1095" s="377"/>
    </row>
    <row r="1096" spans="1:3">
      <c r="A1096" s="375">
        <v>43884.5625</v>
      </c>
      <c r="B1096" s="376">
        <v>6.8296359712775381</v>
      </c>
      <c r="C1096" s="377"/>
    </row>
    <row r="1097" spans="1:3">
      <c r="A1097" s="375">
        <v>43884.583333333336</v>
      </c>
      <c r="B1097" s="376">
        <v>6.7557369121867747</v>
      </c>
      <c r="C1097" s="377"/>
    </row>
    <row r="1098" spans="1:3">
      <c r="A1098" s="375">
        <v>43884.604166666664</v>
      </c>
      <c r="B1098" s="376">
        <v>6.7392019629995854</v>
      </c>
      <c r="C1098" s="377"/>
    </row>
    <row r="1099" spans="1:3">
      <c r="A1099" s="375">
        <v>43884.625</v>
      </c>
      <c r="B1099" s="376">
        <v>6.7204538983706801</v>
      </c>
      <c r="C1099" s="377"/>
    </row>
    <row r="1100" spans="1:3">
      <c r="A1100" s="375">
        <v>43884.645833333336</v>
      </c>
      <c r="B1100" s="376">
        <v>6.7735296837054193</v>
      </c>
      <c r="C1100" s="377"/>
    </row>
    <row r="1101" spans="1:3">
      <c r="A1101" s="375">
        <v>43884.666666666664</v>
      </c>
      <c r="B1101" s="376">
        <v>6.8392413330988751</v>
      </c>
      <c r="C1101" s="377"/>
    </row>
    <row r="1102" spans="1:3">
      <c r="A1102" s="375">
        <v>43884.6875</v>
      </c>
      <c r="B1102" s="376">
        <v>6.8072985825128853</v>
      </c>
      <c r="C1102" s="377"/>
    </row>
    <row r="1103" spans="1:3">
      <c r="A1103" s="375">
        <v>43884.708333333336</v>
      </c>
      <c r="B1103" s="376">
        <v>6.8319010225952503</v>
      </c>
      <c r="C1103" s="377"/>
    </row>
    <row r="1104" spans="1:3">
      <c r="A1104" s="375">
        <v>43884.729166666664</v>
      </c>
      <c r="B1104" s="376">
        <v>6.8712250112245483</v>
      </c>
      <c r="C1104" s="377"/>
    </row>
    <row r="1105" spans="1:3">
      <c r="A1105" s="375">
        <v>43884.75</v>
      </c>
      <c r="B1105" s="376">
        <v>6.8643126787824764</v>
      </c>
      <c r="C1105" s="377"/>
    </row>
    <row r="1106" spans="1:3">
      <c r="A1106" s="375">
        <v>43884.770833333336</v>
      </c>
      <c r="B1106" s="376">
        <v>6.806570434011519</v>
      </c>
      <c r="C1106" s="377"/>
    </row>
    <row r="1107" spans="1:3">
      <c r="A1107" s="375">
        <v>43884.791666666664</v>
      </c>
      <c r="B1107" s="376">
        <v>6.7891441548450127</v>
      </c>
      <c r="C1107" s="377"/>
    </row>
    <row r="1108" spans="1:3">
      <c r="A1108" s="375">
        <v>43884.8125</v>
      </c>
      <c r="B1108" s="376">
        <v>6.830723092787796</v>
      </c>
      <c r="C1108" s="377"/>
    </row>
    <row r="1109" spans="1:3">
      <c r="A1109" s="375">
        <v>43884.833333333336</v>
      </c>
      <c r="B1109" s="376">
        <v>6.7521414120371146</v>
      </c>
      <c r="C1109" s="377"/>
    </row>
    <row r="1110" spans="1:3">
      <c r="A1110" s="375">
        <v>43884.854166666664</v>
      </c>
      <c r="B1110" s="376">
        <v>6.7192470759360328</v>
      </c>
      <c r="C1110" s="377"/>
    </row>
    <row r="1111" spans="1:3">
      <c r="A1111" s="375">
        <v>43884.875</v>
      </c>
      <c r="B1111" s="376">
        <v>6.7813755146538215</v>
      </c>
      <c r="C1111" s="377"/>
    </row>
    <row r="1112" spans="1:3">
      <c r="A1112" s="375">
        <v>43884.895833333336</v>
      </c>
      <c r="B1112" s="376">
        <v>6.7557558904712396</v>
      </c>
      <c r="C1112" s="377"/>
    </row>
    <row r="1113" spans="1:3">
      <c r="A1113" s="375">
        <v>43884.916666666664</v>
      </c>
      <c r="B1113" s="376">
        <v>6.716647372425844</v>
      </c>
      <c r="C1113" s="377"/>
    </row>
    <row r="1114" spans="1:3">
      <c r="A1114" s="375">
        <v>43884.9375</v>
      </c>
      <c r="B1114" s="376">
        <v>6.7373810644882424</v>
      </c>
      <c r="C1114" s="377"/>
    </row>
    <row r="1115" spans="1:3">
      <c r="A1115" s="375">
        <v>43884.958333333336</v>
      </c>
      <c r="B1115" s="376">
        <v>6.7352332372942731</v>
      </c>
      <c r="C1115" s="377"/>
    </row>
    <row r="1116" spans="1:3">
      <c r="A1116" s="375">
        <v>43884.979166666664</v>
      </c>
      <c r="B1116" s="376">
        <v>6.7708358357453511</v>
      </c>
      <c r="C1116" s="377"/>
    </row>
    <row r="1117" spans="1:3">
      <c r="A1117" s="375">
        <v>43885</v>
      </c>
      <c r="B1117" s="376">
        <v>6.5759162987685862</v>
      </c>
      <c r="C1117" s="377"/>
    </row>
    <row r="1118" spans="1:3">
      <c r="A1118" s="375">
        <v>43885.020833333336</v>
      </c>
      <c r="B1118" s="376">
        <v>6.4771740709224508</v>
      </c>
      <c r="C1118" s="377"/>
    </row>
    <row r="1119" spans="1:3">
      <c r="A1119" s="375">
        <v>43885.041666666664</v>
      </c>
      <c r="B1119" s="376">
        <v>6.3443663232028484</v>
      </c>
      <c r="C1119" s="377"/>
    </row>
    <row r="1120" spans="1:3">
      <c r="A1120" s="375">
        <v>43885.0625</v>
      </c>
      <c r="B1120" s="376">
        <v>6.2469580006889167</v>
      </c>
      <c r="C1120" s="377"/>
    </row>
    <row r="1121" spans="1:3">
      <c r="A1121" s="375">
        <v>43885.083333333336</v>
      </c>
      <c r="B1121" s="376">
        <v>6.2640434426979885</v>
      </c>
      <c r="C1121" s="377"/>
    </row>
    <row r="1122" spans="1:3">
      <c r="A1122" s="375">
        <v>43885.104166666664</v>
      </c>
      <c r="B1122" s="376">
        <v>6.2532592543090386</v>
      </c>
      <c r="C1122" s="377"/>
    </row>
    <row r="1123" spans="1:3">
      <c r="A1123" s="375">
        <v>43885.125</v>
      </c>
      <c r="B1123" s="376">
        <v>6.1608574890221162</v>
      </c>
      <c r="C1123" s="377"/>
    </row>
    <row r="1124" spans="1:3">
      <c r="A1124" s="375">
        <v>43885.145833333336</v>
      </c>
      <c r="B1124" s="376">
        <v>6.2451431109156044</v>
      </c>
      <c r="C1124" s="377"/>
    </row>
    <row r="1125" spans="1:3">
      <c r="A1125" s="375">
        <v>43885.166666666664</v>
      </c>
      <c r="B1125" s="376">
        <v>6.243304869263536</v>
      </c>
      <c r="C1125" s="377"/>
    </row>
    <row r="1126" spans="1:3">
      <c r="A1126" s="375">
        <v>43885.1875</v>
      </c>
      <c r="B1126" s="376">
        <v>6.2263561324216425</v>
      </c>
      <c r="C1126" s="377"/>
    </row>
    <row r="1127" spans="1:3">
      <c r="A1127" s="375">
        <v>43885.208333333336</v>
      </c>
      <c r="B1127" s="376">
        <v>6.1229927958920598</v>
      </c>
      <c r="C1127" s="377"/>
    </row>
    <row r="1128" spans="1:3">
      <c r="A1128" s="375">
        <v>43885.229166666664</v>
      </c>
      <c r="B1128" s="376">
        <v>6.2036135226177676</v>
      </c>
      <c r="C1128" s="377"/>
    </row>
    <row r="1129" spans="1:3">
      <c r="A1129" s="375">
        <v>43885.25</v>
      </c>
      <c r="B1129" s="376">
        <v>6.1485141359476581</v>
      </c>
      <c r="C1129" s="377"/>
    </row>
    <row r="1130" spans="1:3">
      <c r="A1130" s="375">
        <v>43885.270833333336</v>
      </c>
      <c r="B1130" s="376">
        <v>6.2187558912879064</v>
      </c>
      <c r="C1130" s="377"/>
    </row>
    <row r="1131" spans="1:3">
      <c r="A1131" s="375">
        <v>43885.291666666664</v>
      </c>
      <c r="B1131" s="376">
        <v>6.14090455075105</v>
      </c>
      <c r="C1131" s="377"/>
    </row>
    <row r="1132" spans="1:3">
      <c r="A1132" s="375">
        <v>43885.3125</v>
      </c>
      <c r="B1132" s="376">
        <v>6.2488544567281172</v>
      </c>
      <c r="C1132" s="377"/>
    </row>
    <row r="1133" spans="1:3">
      <c r="A1133" s="375">
        <v>43885.333333333336</v>
      </c>
      <c r="B1133" s="376">
        <v>6.2154563712473543</v>
      </c>
      <c r="C1133" s="377"/>
    </row>
    <row r="1134" spans="1:3">
      <c r="A1134" s="375">
        <v>43885.354166666664</v>
      </c>
      <c r="B1134" s="376">
        <v>6.274871780433589</v>
      </c>
      <c r="C1134" s="377"/>
    </row>
    <row r="1135" spans="1:3">
      <c r="A1135" s="375">
        <v>43885.375</v>
      </c>
      <c r="B1135" s="376">
        <v>6.2290143409950867</v>
      </c>
      <c r="C1135" s="377"/>
    </row>
    <row r="1136" spans="1:3">
      <c r="A1136" s="375">
        <v>43885.395833333336</v>
      </c>
      <c r="B1136" s="376">
        <v>6.2855371280262871</v>
      </c>
      <c r="C1136" s="377"/>
    </row>
    <row r="1137" spans="1:3">
      <c r="A1137" s="375">
        <v>43885.416666666664</v>
      </c>
      <c r="B1137" s="376">
        <v>6.225544334027088</v>
      </c>
      <c r="C1137" s="377"/>
    </row>
    <row r="1138" spans="1:3">
      <c r="A1138" s="375">
        <v>43885.4375</v>
      </c>
      <c r="B1138" s="376">
        <v>6.1880619141997562</v>
      </c>
      <c r="C1138" s="377"/>
    </row>
    <row r="1139" spans="1:3">
      <c r="A1139" s="375">
        <v>43885.458333333336</v>
      </c>
      <c r="B1139" s="376">
        <v>6.2474532368489442</v>
      </c>
      <c r="C1139" s="377"/>
    </row>
    <row r="1140" spans="1:3">
      <c r="A1140" s="375">
        <v>43885.479166666664</v>
      </c>
      <c r="B1140" s="376">
        <v>6.2890044732743666</v>
      </c>
      <c r="C1140" s="377"/>
    </row>
    <row r="1141" spans="1:3">
      <c r="A1141" s="375">
        <v>43885.5</v>
      </c>
      <c r="B1141" s="376">
        <v>6.2286282948528724</v>
      </c>
      <c r="C1141" s="377"/>
    </row>
    <row r="1142" spans="1:3">
      <c r="A1142" s="375">
        <v>43885.520833333336</v>
      </c>
      <c r="B1142" s="376">
        <v>6.2639670779721603</v>
      </c>
      <c r="C1142" s="377"/>
    </row>
    <row r="1143" spans="1:3">
      <c r="A1143" s="375">
        <v>43885.541666666664</v>
      </c>
      <c r="B1143" s="376">
        <v>6.271392939250088</v>
      </c>
      <c r="C1143" s="377"/>
    </row>
    <row r="1144" spans="1:3">
      <c r="A1144" s="375">
        <v>43885.5625</v>
      </c>
      <c r="B1144" s="376">
        <v>6.3082195011795399</v>
      </c>
      <c r="C1144" s="377"/>
    </row>
    <row r="1145" spans="1:3">
      <c r="A1145" s="375">
        <v>43885.583333333336</v>
      </c>
      <c r="B1145" s="376">
        <v>6.2276259106066494</v>
      </c>
      <c r="C1145" s="377"/>
    </row>
    <row r="1146" spans="1:3">
      <c r="A1146" s="375">
        <v>43885.604166666664</v>
      </c>
      <c r="B1146" s="376">
        <v>6.3214982960166202</v>
      </c>
      <c r="C1146" s="377"/>
    </row>
    <row r="1147" spans="1:3">
      <c r="A1147" s="375">
        <v>43885.625</v>
      </c>
      <c r="B1147" s="376">
        <v>6.3764934957855282</v>
      </c>
      <c r="C1147" s="377"/>
    </row>
    <row r="1148" spans="1:3">
      <c r="A1148" s="375">
        <v>43885.645833333336</v>
      </c>
      <c r="B1148" s="376">
        <v>6.2697073862267034</v>
      </c>
      <c r="C1148" s="377"/>
    </row>
    <row r="1149" spans="1:3">
      <c r="A1149" s="375">
        <v>43885.666666666664</v>
      </c>
      <c r="B1149" s="376">
        <v>6.2363281820693777</v>
      </c>
      <c r="C1149" s="377"/>
    </row>
    <row r="1150" spans="1:3">
      <c r="A1150" s="375">
        <v>43885.6875</v>
      </c>
      <c r="B1150" s="376">
        <v>6.2330302111287086</v>
      </c>
      <c r="C1150" s="377"/>
    </row>
    <row r="1151" spans="1:3">
      <c r="A1151" s="375">
        <v>43885.708333333336</v>
      </c>
      <c r="B1151" s="376">
        <v>6.2592534042584402</v>
      </c>
      <c r="C1151" s="377"/>
    </row>
    <row r="1152" spans="1:3">
      <c r="A1152" s="375">
        <v>43885.729166666664</v>
      </c>
      <c r="B1152" s="376">
        <v>6.245278968527499</v>
      </c>
      <c r="C1152" s="377"/>
    </row>
    <row r="1153" spans="1:3">
      <c r="A1153" s="375">
        <v>43885.75</v>
      </c>
      <c r="B1153" s="376">
        <v>6.285870882837723</v>
      </c>
      <c r="C1153" s="377"/>
    </row>
    <row r="1154" spans="1:3">
      <c r="A1154" s="375">
        <v>43885.770833333336</v>
      </c>
      <c r="B1154" s="376">
        <v>6.1117895858672755</v>
      </c>
      <c r="C1154" s="377"/>
    </row>
    <row r="1155" spans="1:3">
      <c r="A1155" s="375">
        <v>43885.791666666664</v>
      </c>
      <c r="B1155" s="376">
        <v>6.0042123171086939</v>
      </c>
      <c r="C1155" s="377"/>
    </row>
    <row r="1156" spans="1:3">
      <c r="A1156" s="375">
        <v>43885.8125</v>
      </c>
      <c r="B1156" s="376">
        <v>6.0671744215198693</v>
      </c>
      <c r="C1156" s="377"/>
    </row>
    <row r="1157" spans="1:3">
      <c r="A1157" s="375">
        <v>43885.833333333336</v>
      </c>
      <c r="B1157" s="376">
        <v>6.0526925607894855</v>
      </c>
      <c r="C1157" s="377"/>
    </row>
    <row r="1158" spans="1:3">
      <c r="A1158" s="375">
        <v>43885.854166666664</v>
      </c>
      <c r="B1158" s="376">
        <v>5.9851254846176341</v>
      </c>
      <c r="C1158" s="377"/>
    </row>
    <row r="1159" spans="1:3">
      <c r="A1159" s="375">
        <v>43885.875</v>
      </c>
      <c r="B1159" s="376">
        <v>6.0147635697180197</v>
      </c>
      <c r="C1159" s="377"/>
    </row>
    <row r="1160" spans="1:3">
      <c r="A1160" s="375">
        <v>43885.895833333336</v>
      </c>
      <c r="B1160" s="376">
        <v>6.0409524673596025</v>
      </c>
      <c r="C1160" s="377"/>
    </row>
    <row r="1161" spans="1:3">
      <c r="A1161" s="375">
        <v>43885.916666666664</v>
      </c>
      <c r="B1161" s="376">
        <v>6.0737545362466738</v>
      </c>
      <c r="C1161" s="377"/>
    </row>
    <row r="1162" spans="1:3">
      <c r="A1162" s="375">
        <v>43885.9375</v>
      </c>
      <c r="B1162" s="376">
        <v>6.1120109595358372</v>
      </c>
      <c r="C1162" s="377"/>
    </row>
    <row r="1163" spans="1:3">
      <c r="A1163" s="375">
        <v>43885.958333333336</v>
      </c>
      <c r="B1163" s="376">
        <v>6.0921408911235631</v>
      </c>
      <c r="C1163" s="377"/>
    </row>
    <row r="1164" spans="1:3">
      <c r="A1164" s="375">
        <v>43885.979166666664</v>
      </c>
      <c r="B1164" s="376">
        <v>6.1418512017569604</v>
      </c>
      <c r="C1164" s="377"/>
    </row>
    <row r="1165" spans="1:3">
      <c r="A1165" s="375">
        <v>43886</v>
      </c>
      <c r="B1165" s="376">
        <v>6.0933976815496056</v>
      </c>
      <c r="C1165" s="377"/>
    </row>
    <row r="1166" spans="1:3">
      <c r="A1166" s="375">
        <v>43886.020833333336</v>
      </c>
      <c r="B1166" s="376">
        <v>6.0603306481304271</v>
      </c>
      <c r="C1166" s="377"/>
    </row>
    <row r="1167" spans="1:3">
      <c r="A1167" s="375">
        <v>43886.041666666664</v>
      </c>
      <c r="B1167" s="376">
        <v>6.088062459602952</v>
      </c>
      <c r="C1167" s="377"/>
    </row>
    <row r="1168" spans="1:3">
      <c r="A1168" s="375">
        <v>43886.0625</v>
      </c>
      <c r="B1168" s="376">
        <v>6.1258093919605017</v>
      </c>
      <c r="C1168" s="377"/>
    </row>
    <row r="1169" spans="1:3">
      <c r="A1169" s="375">
        <v>43886.083333333336</v>
      </c>
      <c r="B1169" s="376">
        <v>6.0967545056094723</v>
      </c>
      <c r="C1169" s="377"/>
    </row>
    <row r="1170" spans="1:3">
      <c r="A1170" s="375">
        <v>43886.104166666664</v>
      </c>
      <c r="B1170" s="376">
        <v>6.0632056337263851</v>
      </c>
      <c r="C1170" s="377"/>
    </row>
    <row r="1171" spans="1:3">
      <c r="A1171" s="375">
        <v>43886.125</v>
      </c>
      <c r="B1171" s="376">
        <v>6.0311743697255018</v>
      </c>
      <c r="C1171" s="377"/>
    </row>
    <row r="1172" spans="1:3">
      <c r="A1172" s="375">
        <v>43886.145833333336</v>
      </c>
      <c r="B1172" s="376">
        <v>6.1496144450890524</v>
      </c>
      <c r="C1172" s="377"/>
    </row>
    <row r="1173" spans="1:3">
      <c r="A1173" s="375">
        <v>43886.166666666664</v>
      </c>
      <c r="B1173" s="376">
        <v>6.2482824456464083</v>
      </c>
      <c r="C1173" s="377"/>
    </row>
    <row r="1174" spans="1:3">
      <c r="A1174" s="375">
        <v>43886.1875</v>
      </c>
      <c r="B1174" s="376">
        <v>6.2054797158990471</v>
      </c>
      <c r="C1174" s="377"/>
    </row>
    <row r="1175" spans="1:3">
      <c r="A1175" s="375">
        <v>43886.208333333336</v>
      </c>
      <c r="B1175" s="376">
        <v>6.2416077439880207</v>
      </c>
      <c r="C1175" s="377"/>
    </row>
    <row r="1176" spans="1:3">
      <c r="A1176" s="375">
        <v>43886.229166666664</v>
      </c>
      <c r="B1176" s="376">
        <v>6.2186244515598652</v>
      </c>
      <c r="C1176" s="377"/>
    </row>
    <row r="1177" spans="1:3">
      <c r="A1177" s="375">
        <v>43886.25</v>
      </c>
      <c r="B1177" s="376">
        <v>6.2270343775550527</v>
      </c>
      <c r="C1177" s="377"/>
    </row>
    <row r="1178" spans="1:3">
      <c r="A1178" s="375">
        <v>43886.270833333336</v>
      </c>
      <c r="B1178" s="376">
        <v>6.1336562687841552</v>
      </c>
      <c r="C1178" s="377"/>
    </row>
    <row r="1179" spans="1:3">
      <c r="A1179" s="375">
        <v>43886.291666666664</v>
      </c>
      <c r="B1179" s="376">
        <v>6.2013680555650756</v>
      </c>
      <c r="C1179" s="377"/>
    </row>
    <row r="1180" spans="1:3">
      <c r="A1180" s="375">
        <v>43886.3125</v>
      </c>
      <c r="B1180" s="376">
        <v>6.1721113074777856</v>
      </c>
      <c r="C1180" s="377"/>
    </row>
    <row r="1181" spans="1:3">
      <c r="A1181" s="375">
        <v>43886.333333333336</v>
      </c>
      <c r="B1181" s="376">
        <v>6.2596624026385443</v>
      </c>
      <c r="C1181" s="377"/>
    </row>
    <row r="1182" spans="1:3">
      <c r="A1182" s="375">
        <v>43886.354166666664</v>
      </c>
      <c r="B1182" s="376">
        <v>6.165008724615392</v>
      </c>
      <c r="C1182" s="377"/>
    </row>
    <row r="1183" spans="1:3">
      <c r="A1183" s="375">
        <v>43886.375</v>
      </c>
      <c r="B1183" s="376">
        <v>6.1831233522647784</v>
      </c>
      <c r="C1183" s="377"/>
    </row>
    <row r="1184" spans="1:3">
      <c r="A1184" s="375">
        <v>43886.395833333336</v>
      </c>
      <c r="B1184" s="376">
        <v>6.2380922742498415</v>
      </c>
      <c r="C1184" s="377"/>
    </row>
    <row r="1185" spans="1:3">
      <c r="A1185" s="375">
        <v>43886.416666666664</v>
      </c>
      <c r="B1185" s="376">
        <v>6.2838607189866407</v>
      </c>
      <c r="C1185" s="377"/>
    </row>
    <row r="1186" spans="1:3">
      <c r="A1186" s="375">
        <v>43886.4375</v>
      </c>
      <c r="B1186" s="376">
        <v>6.1811666010568542</v>
      </c>
      <c r="C1186" s="377"/>
    </row>
    <row r="1187" spans="1:3">
      <c r="A1187" s="375">
        <v>43886.458333333336</v>
      </c>
      <c r="B1187" s="376">
        <v>6.2453444336230559</v>
      </c>
      <c r="C1187" s="377"/>
    </row>
    <row r="1188" spans="1:3">
      <c r="A1188" s="375">
        <v>43886.479166666664</v>
      </c>
      <c r="B1188" s="376">
        <v>6.2178713644130363</v>
      </c>
      <c r="C1188" s="377"/>
    </row>
    <row r="1189" spans="1:3">
      <c r="A1189" s="375">
        <v>43886.5</v>
      </c>
      <c r="B1189" s="376">
        <v>6.2306394107743266</v>
      </c>
      <c r="C1189" s="377"/>
    </row>
    <row r="1190" spans="1:3">
      <c r="A1190" s="375">
        <v>43886.520833333336</v>
      </c>
      <c r="B1190" s="376">
        <v>6.1852994677610695</v>
      </c>
      <c r="C1190" s="377"/>
    </row>
    <row r="1191" spans="1:3">
      <c r="A1191" s="375">
        <v>43886.541666666664</v>
      </c>
      <c r="B1191" s="376">
        <v>6.2809061090358433</v>
      </c>
      <c r="C1191" s="377"/>
    </row>
    <row r="1192" spans="1:3">
      <c r="A1192" s="375">
        <v>43886.5625</v>
      </c>
      <c r="B1192" s="376">
        <v>6.2896794947381647</v>
      </c>
      <c r="C1192" s="377"/>
    </row>
    <row r="1193" spans="1:3">
      <c r="A1193" s="375">
        <v>43886.583333333336</v>
      </c>
      <c r="B1193" s="376">
        <v>6.2585084560430708</v>
      </c>
      <c r="C1193" s="377"/>
    </row>
    <row r="1194" spans="1:3">
      <c r="A1194" s="375">
        <v>43886.604166666664</v>
      </c>
      <c r="B1194" s="376">
        <v>6.2667879400153952</v>
      </c>
      <c r="C1194" s="377"/>
    </row>
    <row r="1195" spans="1:3">
      <c r="A1195" s="375">
        <v>43886.625</v>
      </c>
      <c r="B1195" s="376">
        <v>6.201970882558574</v>
      </c>
      <c r="C1195" s="377"/>
    </row>
    <row r="1196" spans="1:3">
      <c r="A1196" s="375">
        <v>43886.645833333336</v>
      </c>
      <c r="B1196" s="376">
        <v>6.2371882638480098</v>
      </c>
      <c r="C1196" s="377"/>
    </row>
    <row r="1197" spans="1:3">
      <c r="A1197" s="375">
        <v>43886.666666666664</v>
      </c>
      <c r="B1197" s="376">
        <v>6.1752139964761836</v>
      </c>
      <c r="C1197" s="377"/>
    </row>
    <row r="1198" spans="1:3">
      <c r="A1198" s="375">
        <v>43886.6875</v>
      </c>
      <c r="B1198" s="376">
        <v>6.1465569058329699</v>
      </c>
      <c r="C1198" s="377"/>
    </row>
    <row r="1199" spans="1:3">
      <c r="A1199" s="375">
        <v>43886.708333333336</v>
      </c>
      <c r="B1199" s="376">
        <v>6.1327837669911487</v>
      </c>
      <c r="C1199" s="377"/>
    </row>
    <row r="1200" spans="1:3">
      <c r="A1200" s="375">
        <v>43886.729166666664</v>
      </c>
      <c r="B1200" s="376">
        <v>6.1319485267934697</v>
      </c>
      <c r="C1200" s="377"/>
    </row>
    <row r="1201" spans="1:3">
      <c r="A1201" s="375">
        <v>43886.75</v>
      </c>
      <c r="B1201" s="376">
        <v>6.2094561184963419</v>
      </c>
      <c r="C1201" s="377"/>
    </row>
    <row r="1202" spans="1:3">
      <c r="A1202" s="375">
        <v>43886.770833333336</v>
      </c>
      <c r="B1202" s="376">
        <v>6.1133407988689008</v>
      </c>
      <c r="C1202" s="377"/>
    </row>
    <row r="1203" spans="1:3">
      <c r="A1203" s="375">
        <v>43886.791666666664</v>
      </c>
      <c r="B1203" s="376">
        <v>6.0293513158750205</v>
      </c>
      <c r="C1203" s="377"/>
    </row>
    <row r="1204" spans="1:3">
      <c r="A1204" s="375">
        <v>43886.8125</v>
      </c>
      <c r="B1204" s="376">
        <v>6.0699958151930735</v>
      </c>
      <c r="C1204" s="377"/>
    </row>
    <row r="1205" spans="1:3">
      <c r="A1205" s="375">
        <v>43886.833333333336</v>
      </c>
      <c r="B1205" s="376">
        <v>6.0812599607743323</v>
      </c>
      <c r="C1205" s="377"/>
    </row>
    <row r="1206" spans="1:3">
      <c r="A1206" s="375">
        <v>43886.854166666664</v>
      </c>
      <c r="B1206" s="376">
        <v>6.0326811937201352</v>
      </c>
      <c r="C1206" s="377"/>
    </row>
    <row r="1207" spans="1:3">
      <c r="A1207" s="375">
        <v>43886.875</v>
      </c>
      <c r="B1207" s="376">
        <v>6.0984504785285232</v>
      </c>
      <c r="C1207" s="377"/>
    </row>
    <row r="1208" spans="1:3">
      <c r="A1208" s="375">
        <v>43886.895833333336</v>
      </c>
      <c r="B1208" s="376">
        <v>6.0319005520496933</v>
      </c>
      <c r="C1208" s="377"/>
    </row>
    <row r="1209" spans="1:3">
      <c r="A1209" s="375">
        <v>43886.916666666664</v>
      </c>
      <c r="B1209" s="376">
        <v>5.9930664993719098</v>
      </c>
      <c r="C1209" s="377"/>
    </row>
    <row r="1210" spans="1:3">
      <c r="A1210" s="375">
        <v>43886.9375</v>
      </c>
      <c r="B1210" s="376">
        <v>6.0463526874470217</v>
      </c>
      <c r="C1210" s="377"/>
    </row>
    <row r="1211" spans="1:3">
      <c r="A1211" s="375">
        <v>43886.958333333336</v>
      </c>
      <c r="B1211" s="376">
        <v>6.0737510428556964</v>
      </c>
      <c r="C1211" s="377"/>
    </row>
    <row r="1212" spans="1:3">
      <c r="A1212" s="375">
        <v>43886.979166666664</v>
      </c>
      <c r="B1212" s="376">
        <v>5.9986791833717792</v>
      </c>
      <c r="C1212" s="377"/>
    </row>
    <row r="1213" spans="1:3">
      <c r="A1213" s="375">
        <v>43887</v>
      </c>
      <c r="B1213" s="376">
        <v>6.0996400166509881</v>
      </c>
      <c r="C1213" s="377"/>
    </row>
    <row r="1214" spans="1:3">
      <c r="A1214" s="375">
        <v>43887.020833333336</v>
      </c>
      <c r="B1214" s="376">
        <v>6.2200244044781563</v>
      </c>
      <c r="C1214" s="377"/>
    </row>
    <row r="1215" spans="1:3">
      <c r="A1215" s="375">
        <v>43887.041666666664</v>
      </c>
      <c r="B1215" s="376">
        <v>6.1848834940853221</v>
      </c>
      <c r="C1215" s="377"/>
    </row>
    <row r="1216" spans="1:3">
      <c r="A1216" s="375">
        <v>43887.0625</v>
      </c>
      <c r="B1216" s="376">
        <v>6.2021316722449331</v>
      </c>
      <c r="C1216" s="377"/>
    </row>
    <row r="1217" spans="1:3">
      <c r="A1217" s="375">
        <v>43887.083333333336</v>
      </c>
      <c r="B1217" s="376">
        <v>6.1473001467270985</v>
      </c>
      <c r="C1217" s="377"/>
    </row>
    <row r="1218" spans="1:3">
      <c r="A1218" s="375">
        <v>43887.104166666664</v>
      </c>
      <c r="B1218" s="376">
        <v>6.2240475905127823</v>
      </c>
      <c r="C1218" s="377"/>
    </row>
    <row r="1219" spans="1:3">
      <c r="A1219" s="375">
        <v>43887.125</v>
      </c>
      <c r="B1219" s="376">
        <v>6.2211815764506655</v>
      </c>
      <c r="C1219" s="377"/>
    </row>
    <row r="1220" spans="1:3">
      <c r="A1220" s="375">
        <v>43887.145833333336</v>
      </c>
      <c r="B1220" s="376">
        <v>6.2029380949938462</v>
      </c>
      <c r="C1220" s="377"/>
    </row>
    <row r="1221" spans="1:3">
      <c r="A1221" s="375">
        <v>43887.166666666664</v>
      </c>
      <c r="B1221" s="376">
        <v>6.2676248270500867</v>
      </c>
      <c r="C1221" s="377"/>
    </row>
    <row r="1222" spans="1:3">
      <c r="A1222" s="375">
        <v>43887.1875</v>
      </c>
      <c r="B1222" s="376">
        <v>6.1896112855627301</v>
      </c>
      <c r="C1222" s="377"/>
    </row>
    <row r="1223" spans="1:3">
      <c r="A1223" s="375">
        <v>43887.208333333336</v>
      </c>
      <c r="B1223" s="376">
        <v>6.2426028947552874</v>
      </c>
      <c r="C1223" s="377"/>
    </row>
    <row r="1224" spans="1:3">
      <c r="A1224" s="375">
        <v>43887.229166666664</v>
      </c>
      <c r="B1224" s="376">
        <v>6.2455968871816161</v>
      </c>
      <c r="C1224" s="377"/>
    </row>
    <row r="1225" spans="1:3">
      <c r="A1225" s="375">
        <v>43887.25</v>
      </c>
      <c r="B1225" s="376">
        <v>6.2618264708564517</v>
      </c>
      <c r="C1225" s="377"/>
    </row>
    <row r="1226" spans="1:3">
      <c r="A1226" s="375">
        <v>43887.270833333336</v>
      </c>
      <c r="B1226" s="376">
        <v>6.2413092159355683</v>
      </c>
      <c r="C1226" s="377"/>
    </row>
    <row r="1227" spans="1:3">
      <c r="A1227" s="375">
        <v>43887.291666666664</v>
      </c>
      <c r="B1227" s="376">
        <v>6.2245205384161739</v>
      </c>
      <c r="C1227" s="377"/>
    </row>
    <row r="1228" spans="1:3">
      <c r="A1228" s="375">
        <v>43887.3125</v>
      </c>
      <c r="B1228" s="376">
        <v>6.2218171920523879</v>
      </c>
      <c r="C1228" s="377"/>
    </row>
    <row r="1229" spans="1:3">
      <c r="A1229" s="375">
        <v>43887.333333333336</v>
      </c>
      <c r="B1229" s="376">
        <v>6.2546731940884559</v>
      </c>
      <c r="C1229" s="377"/>
    </row>
    <row r="1230" spans="1:3">
      <c r="A1230" s="375">
        <v>43887.354166666664</v>
      </c>
      <c r="B1230" s="376">
        <v>6.2915395283554165</v>
      </c>
      <c r="C1230" s="377"/>
    </row>
    <row r="1231" spans="1:3">
      <c r="A1231" s="375">
        <v>43887.375</v>
      </c>
      <c r="B1231" s="376">
        <v>6.2365436883539793</v>
      </c>
      <c r="C1231" s="377"/>
    </row>
    <row r="1232" spans="1:3">
      <c r="A1232" s="375">
        <v>43887.395833333336</v>
      </c>
      <c r="B1232" s="376">
        <v>6.2350494740013449</v>
      </c>
      <c r="C1232" s="377"/>
    </row>
    <row r="1233" spans="1:3">
      <c r="A1233" s="375">
        <v>43887.416666666664</v>
      </c>
      <c r="B1233" s="376">
        <v>6.2055779920063081</v>
      </c>
      <c r="C1233" s="377"/>
    </row>
    <row r="1234" spans="1:3">
      <c r="A1234" s="375">
        <v>43887.4375</v>
      </c>
      <c r="B1234" s="376">
        <v>6.2113010319363742</v>
      </c>
      <c r="C1234" s="377"/>
    </row>
    <row r="1235" spans="1:3">
      <c r="A1235" s="375">
        <v>43887.458333333336</v>
      </c>
      <c r="B1235" s="376">
        <v>6.212813172903326</v>
      </c>
      <c r="C1235" s="377"/>
    </row>
    <row r="1236" spans="1:3">
      <c r="A1236" s="375">
        <v>43887.479166666664</v>
      </c>
      <c r="B1236" s="376">
        <v>6.0876726297040777</v>
      </c>
      <c r="C1236" s="377"/>
    </row>
    <row r="1237" spans="1:3">
      <c r="A1237" s="375">
        <v>43887.5</v>
      </c>
      <c r="B1237" s="376">
        <v>5.6097784729984896</v>
      </c>
      <c r="C1237" s="377"/>
    </row>
    <row r="1238" spans="1:3">
      <c r="A1238" s="375">
        <v>43887.520833333336</v>
      </c>
      <c r="B1238" s="376">
        <v>5.5917731273091498</v>
      </c>
      <c r="C1238" s="377"/>
    </row>
    <row r="1239" spans="1:3">
      <c r="A1239" s="375">
        <v>43887.541666666664</v>
      </c>
      <c r="B1239" s="376">
        <v>5.5473908460699022</v>
      </c>
      <c r="C1239" s="377"/>
    </row>
    <row r="1240" spans="1:3">
      <c r="A1240" s="375">
        <v>43887.5625</v>
      </c>
      <c r="B1240" s="376">
        <v>5.5495470442498727</v>
      </c>
      <c r="C1240" s="377"/>
    </row>
    <row r="1241" spans="1:3">
      <c r="A1241" s="375">
        <v>43887.583333333336</v>
      </c>
      <c r="B1241" s="376">
        <v>5.7421207513867154</v>
      </c>
      <c r="C1241" s="377"/>
    </row>
    <row r="1242" spans="1:3">
      <c r="A1242" s="375">
        <v>43887.604166666664</v>
      </c>
      <c r="B1242" s="376">
        <v>5.8083816995430322</v>
      </c>
      <c r="C1242" s="377"/>
    </row>
    <row r="1243" spans="1:3">
      <c r="A1243" s="375">
        <v>43887.625</v>
      </c>
      <c r="B1243" s="376">
        <v>5.6621677493676543</v>
      </c>
      <c r="C1243" s="377"/>
    </row>
    <row r="1244" spans="1:3">
      <c r="A1244" s="375">
        <v>43887.645833333336</v>
      </c>
      <c r="B1244" s="376">
        <v>5.7907562571474251</v>
      </c>
      <c r="C1244" s="377"/>
    </row>
    <row r="1245" spans="1:3">
      <c r="A1245" s="375">
        <v>43887.666666666664</v>
      </c>
      <c r="B1245" s="376">
        <v>5.7771136918001709</v>
      </c>
      <c r="C1245" s="377"/>
    </row>
    <row r="1246" spans="1:3">
      <c r="A1246" s="375">
        <v>43887.6875</v>
      </c>
      <c r="B1246" s="376">
        <v>5.8368058727743728</v>
      </c>
      <c r="C1246" s="377"/>
    </row>
    <row r="1247" spans="1:3">
      <c r="A1247" s="375">
        <v>43887.708333333336</v>
      </c>
      <c r="B1247" s="376">
        <v>5.7798292656015189</v>
      </c>
      <c r="C1247" s="377"/>
    </row>
    <row r="1248" spans="1:3">
      <c r="A1248" s="375">
        <v>43887.729166666664</v>
      </c>
      <c r="B1248" s="376">
        <v>5.8308639237657189</v>
      </c>
      <c r="C1248" s="377"/>
    </row>
    <row r="1249" spans="1:3">
      <c r="A1249" s="375">
        <v>43887.75</v>
      </c>
      <c r="B1249" s="376">
        <v>5.7699668823948338</v>
      </c>
      <c r="C1249" s="377"/>
    </row>
    <row r="1250" spans="1:3">
      <c r="A1250" s="375">
        <v>43887.770833333336</v>
      </c>
      <c r="B1250" s="376">
        <v>5.8294302791667478</v>
      </c>
      <c r="C1250" s="377"/>
    </row>
    <row r="1251" spans="1:3">
      <c r="A1251" s="375">
        <v>43887.791666666664</v>
      </c>
      <c r="B1251" s="376">
        <v>5.7981933513656259</v>
      </c>
      <c r="C1251" s="377"/>
    </row>
    <row r="1252" spans="1:3">
      <c r="A1252" s="375">
        <v>43887.8125</v>
      </c>
      <c r="B1252" s="376">
        <v>5.8286278367870388</v>
      </c>
      <c r="C1252" s="377"/>
    </row>
    <row r="1253" spans="1:3">
      <c r="A1253" s="375">
        <v>43887.833333333336</v>
      </c>
      <c r="B1253" s="376">
        <v>5.8130078227259219</v>
      </c>
      <c r="C1253" s="377"/>
    </row>
    <row r="1254" spans="1:3">
      <c r="A1254" s="375">
        <v>43887.854166666664</v>
      </c>
      <c r="B1254" s="376">
        <v>5.807874727062881</v>
      </c>
      <c r="C1254" s="377"/>
    </row>
    <row r="1255" spans="1:3">
      <c r="A1255" s="375">
        <v>43887.875</v>
      </c>
      <c r="B1255" s="376">
        <v>5.9315730968179805</v>
      </c>
      <c r="C1255" s="377"/>
    </row>
    <row r="1256" spans="1:3">
      <c r="A1256" s="375">
        <v>43887.895833333336</v>
      </c>
      <c r="B1256" s="376">
        <v>5.91757174834816</v>
      </c>
      <c r="C1256" s="377"/>
    </row>
    <row r="1257" spans="1:3">
      <c r="A1257" s="375">
        <v>43887.916666666664</v>
      </c>
      <c r="B1257" s="376">
        <v>5.9169675796292722</v>
      </c>
      <c r="C1257" s="377"/>
    </row>
    <row r="1258" spans="1:3">
      <c r="A1258" s="375">
        <v>43887.9375</v>
      </c>
      <c r="B1258" s="376">
        <v>5.9185700781332953</v>
      </c>
      <c r="C1258" s="377"/>
    </row>
    <row r="1259" spans="1:3">
      <c r="A1259" s="375">
        <v>43887.958333333336</v>
      </c>
      <c r="B1259" s="376">
        <v>5.9334324582790332</v>
      </c>
      <c r="C1259" s="377"/>
    </row>
    <row r="1260" spans="1:3">
      <c r="A1260" s="375">
        <v>43887.979166666664</v>
      </c>
      <c r="B1260" s="376">
        <v>5.8035318678141472</v>
      </c>
      <c r="C1260" s="377"/>
    </row>
    <row r="1261" spans="1:3">
      <c r="A1261" s="375">
        <v>43888</v>
      </c>
      <c r="B1261" s="376">
        <v>5.8435102682560682</v>
      </c>
      <c r="C1261" s="377"/>
    </row>
    <row r="1262" spans="1:3">
      <c r="A1262" s="375">
        <v>43888.020833333336</v>
      </c>
      <c r="B1262" s="376">
        <v>5.7751390316213174</v>
      </c>
      <c r="C1262" s="377"/>
    </row>
    <row r="1263" spans="1:3">
      <c r="A1263" s="375">
        <v>43888.041666666664</v>
      </c>
      <c r="B1263" s="376">
        <v>5.8424001045835512</v>
      </c>
      <c r="C1263" s="377"/>
    </row>
    <row r="1264" spans="1:3">
      <c r="A1264" s="375">
        <v>43888.0625</v>
      </c>
      <c r="B1264" s="376">
        <v>5.7600440816539855</v>
      </c>
      <c r="C1264" s="377"/>
    </row>
    <row r="1265" spans="1:3">
      <c r="A1265" s="375">
        <v>43888.083333333336</v>
      </c>
      <c r="B1265" s="376">
        <v>5.8118949978508887</v>
      </c>
      <c r="C1265" s="377"/>
    </row>
    <row r="1266" spans="1:3">
      <c r="A1266" s="375">
        <v>43888.104166666664</v>
      </c>
      <c r="B1266" s="376">
        <v>5.7717949631106524</v>
      </c>
      <c r="C1266" s="377"/>
    </row>
    <row r="1267" spans="1:3">
      <c r="A1267" s="375">
        <v>43888.125</v>
      </c>
      <c r="B1267" s="376">
        <v>5.8092862002344594</v>
      </c>
      <c r="C1267" s="377"/>
    </row>
    <row r="1268" spans="1:3">
      <c r="A1268" s="375">
        <v>43888.145833333336</v>
      </c>
      <c r="B1268" s="376">
        <v>5.7823801436978908</v>
      </c>
      <c r="C1268" s="377"/>
    </row>
    <row r="1269" spans="1:3">
      <c r="A1269" s="375">
        <v>43888.166666666664</v>
      </c>
      <c r="B1269" s="376">
        <v>5.757327206070638</v>
      </c>
      <c r="C1269" s="377"/>
    </row>
    <row r="1270" spans="1:3">
      <c r="A1270" s="375">
        <v>43888.1875</v>
      </c>
      <c r="B1270" s="376">
        <v>5.807711818979846</v>
      </c>
      <c r="C1270" s="377"/>
    </row>
    <row r="1271" spans="1:3">
      <c r="A1271" s="375">
        <v>43888.208333333336</v>
      </c>
      <c r="B1271" s="376">
        <v>5.8301495971261623</v>
      </c>
      <c r="C1271" s="377"/>
    </row>
    <row r="1272" spans="1:3">
      <c r="A1272" s="375">
        <v>43888.229166666664</v>
      </c>
      <c r="B1272" s="376">
        <v>5.8160498855739</v>
      </c>
      <c r="C1272" s="377"/>
    </row>
    <row r="1273" spans="1:3">
      <c r="A1273" s="375">
        <v>43888.25</v>
      </c>
      <c r="B1273" s="376">
        <v>5.7803320672570004</v>
      </c>
      <c r="C1273" s="377"/>
    </row>
    <row r="1274" spans="1:3">
      <c r="A1274" s="375">
        <v>43888.270833333336</v>
      </c>
      <c r="B1274" s="376">
        <v>5.985609631933686</v>
      </c>
      <c r="C1274" s="377"/>
    </row>
    <row r="1275" spans="1:3">
      <c r="A1275" s="375">
        <v>43888.291666666664</v>
      </c>
      <c r="B1275" s="376">
        <v>5.9728469102022546</v>
      </c>
      <c r="C1275" s="377"/>
    </row>
    <row r="1276" spans="1:3">
      <c r="A1276" s="375">
        <v>43888.3125</v>
      </c>
      <c r="B1276" s="376">
        <v>6.018849233993226</v>
      </c>
      <c r="C1276" s="377"/>
    </row>
    <row r="1277" spans="1:3">
      <c r="A1277" s="375">
        <v>43888.333333333336</v>
      </c>
      <c r="B1277" s="376">
        <v>5.911597648997688</v>
      </c>
      <c r="C1277" s="377"/>
    </row>
    <row r="1278" spans="1:3">
      <c r="A1278" s="375">
        <v>43888.354166666664</v>
      </c>
      <c r="B1278" s="376">
        <v>5.900277402148479</v>
      </c>
      <c r="C1278" s="377"/>
    </row>
    <row r="1279" spans="1:3">
      <c r="A1279" s="375">
        <v>43888.375</v>
      </c>
      <c r="B1279" s="376">
        <v>5.9142562726822989</v>
      </c>
      <c r="C1279" s="377"/>
    </row>
    <row r="1280" spans="1:3">
      <c r="A1280" s="375">
        <v>43888.395833333336</v>
      </c>
      <c r="B1280" s="376">
        <v>5.9561760794474843</v>
      </c>
      <c r="C1280" s="377"/>
    </row>
    <row r="1281" spans="1:3">
      <c r="A1281" s="375">
        <v>43888.416666666664</v>
      </c>
      <c r="B1281" s="376">
        <v>5.954848024942395</v>
      </c>
      <c r="C1281" s="377"/>
    </row>
    <row r="1282" spans="1:3">
      <c r="A1282" s="375">
        <v>43888.4375</v>
      </c>
      <c r="B1282" s="376">
        <v>5.9517427071308093</v>
      </c>
      <c r="C1282" s="377"/>
    </row>
    <row r="1283" spans="1:3">
      <c r="A1283" s="375">
        <v>43888.458333333336</v>
      </c>
      <c r="B1283" s="376">
        <v>6.0312322330557642</v>
      </c>
      <c r="C1283" s="377"/>
    </row>
    <row r="1284" spans="1:3">
      <c r="A1284" s="375">
        <v>43888.479166666664</v>
      </c>
      <c r="B1284" s="376">
        <v>6.0110527585364046</v>
      </c>
      <c r="C1284" s="377"/>
    </row>
    <row r="1285" spans="1:3">
      <c r="A1285" s="375">
        <v>43888.5</v>
      </c>
      <c r="B1285" s="376">
        <v>6.0703179196247623</v>
      </c>
      <c r="C1285" s="377"/>
    </row>
    <row r="1286" spans="1:3">
      <c r="A1286" s="375">
        <v>43888.520833333336</v>
      </c>
      <c r="B1286" s="376">
        <v>6.1351332812466559</v>
      </c>
      <c r="C1286" s="377"/>
    </row>
    <row r="1287" spans="1:3">
      <c r="A1287" s="375">
        <v>43888.541666666664</v>
      </c>
      <c r="B1287" s="376">
        <v>6.1693262936443922</v>
      </c>
      <c r="C1287" s="377"/>
    </row>
    <row r="1288" spans="1:3">
      <c r="A1288" s="375">
        <v>43888.5625</v>
      </c>
      <c r="B1288" s="376">
        <v>6.1860525167754128</v>
      </c>
      <c r="C1288" s="377"/>
    </row>
    <row r="1289" spans="1:3">
      <c r="A1289" s="375">
        <v>43888.583333333336</v>
      </c>
      <c r="B1289" s="376">
        <v>6.1058721713618276</v>
      </c>
      <c r="C1289" s="377"/>
    </row>
    <row r="1290" spans="1:3">
      <c r="A1290" s="375">
        <v>43888.604166666664</v>
      </c>
      <c r="B1290" s="376">
        <v>6.1660510475954249</v>
      </c>
      <c r="C1290" s="377"/>
    </row>
    <row r="1291" spans="1:3">
      <c r="A1291" s="375">
        <v>43888.625</v>
      </c>
      <c r="B1291" s="376">
        <v>6.1509275309638021</v>
      </c>
      <c r="C1291" s="377"/>
    </row>
    <row r="1292" spans="1:3">
      <c r="A1292" s="375">
        <v>43888.645833333336</v>
      </c>
      <c r="B1292" s="376">
        <v>6.1765157274591429</v>
      </c>
      <c r="C1292" s="377"/>
    </row>
    <row r="1293" spans="1:3">
      <c r="A1293" s="375">
        <v>43888.666666666664</v>
      </c>
      <c r="B1293" s="376">
        <v>6.1355036887754171</v>
      </c>
      <c r="C1293" s="377"/>
    </row>
    <row r="1294" spans="1:3">
      <c r="A1294" s="375">
        <v>43888.6875</v>
      </c>
      <c r="B1294" s="376">
        <v>6.2076545348908336</v>
      </c>
      <c r="C1294" s="377"/>
    </row>
    <row r="1295" spans="1:3">
      <c r="A1295" s="375">
        <v>43888.708333333336</v>
      </c>
      <c r="B1295" s="376">
        <v>6.1724561678970025</v>
      </c>
      <c r="C1295" s="377"/>
    </row>
    <row r="1296" spans="1:3">
      <c r="A1296" s="375">
        <v>43888.729166666664</v>
      </c>
      <c r="B1296" s="376">
        <v>6.0855462394344313</v>
      </c>
      <c r="C1296" s="377"/>
    </row>
    <row r="1297" spans="1:3">
      <c r="A1297" s="375">
        <v>43888.75</v>
      </c>
      <c r="B1297" s="376">
        <v>6.059765272308141</v>
      </c>
      <c r="C1297" s="377"/>
    </row>
    <row r="1298" spans="1:3">
      <c r="A1298" s="375">
        <v>43888.770833333336</v>
      </c>
      <c r="B1298" s="376">
        <v>6.1983003113936217</v>
      </c>
      <c r="C1298" s="377"/>
    </row>
    <row r="1299" spans="1:3">
      <c r="A1299" s="375">
        <v>43888.791666666664</v>
      </c>
      <c r="B1299" s="376">
        <v>6.0755628845654428</v>
      </c>
      <c r="C1299" s="377"/>
    </row>
    <row r="1300" spans="1:3">
      <c r="A1300" s="375">
        <v>43888.8125</v>
      </c>
      <c r="B1300" s="376">
        <v>6.1001985330755515</v>
      </c>
      <c r="C1300" s="377"/>
    </row>
    <row r="1301" spans="1:3">
      <c r="A1301" s="375">
        <v>43888.833333333336</v>
      </c>
      <c r="B1301" s="376">
        <v>6.0792161038973269</v>
      </c>
      <c r="C1301" s="377"/>
    </row>
    <row r="1302" spans="1:3">
      <c r="A1302" s="375">
        <v>43888.854166666664</v>
      </c>
      <c r="B1302" s="376">
        <v>6.1332969574464693</v>
      </c>
      <c r="C1302" s="377"/>
    </row>
    <row r="1303" spans="1:3">
      <c r="A1303" s="375">
        <v>43888.875</v>
      </c>
      <c r="B1303" s="376">
        <v>6.1345087386564252</v>
      </c>
      <c r="C1303" s="377"/>
    </row>
    <row r="1304" spans="1:3">
      <c r="A1304" s="375">
        <v>43888.895833333336</v>
      </c>
      <c r="B1304" s="376">
        <v>6.1752438085774584</v>
      </c>
      <c r="C1304" s="377"/>
    </row>
    <row r="1305" spans="1:3">
      <c r="A1305" s="375">
        <v>43888.916666666664</v>
      </c>
      <c r="B1305" s="376">
        <v>6.1302195631174579</v>
      </c>
      <c r="C1305" s="377"/>
    </row>
    <row r="1306" spans="1:3">
      <c r="A1306" s="375">
        <v>43888.9375</v>
      </c>
      <c r="B1306" s="376">
        <v>6.1661301215903626</v>
      </c>
      <c r="C1306" s="377"/>
    </row>
    <row r="1307" spans="1:3">
      <c r="A1307" s="375">
        <v>43888.958333333336</v>
      </c>
      <c r="B1307" s="376">
        <v>6.1231100224475892</v>
      </c>
      <c r="C1307" s="377"/>
    </row>
    <row r="1308" spans="1:3">
      <c r="A1308" s="375">
        <v>43888.979166666664</v>
      </c>
      <c r="B1308" s="376">
        <v>6.0999227111331287</v>
      </c>
      <c r="C1308" s="377"/>
    </row>
    <row r="1309" spans="1:3">
      <c r="A1309" s="375">
        <v>43889</v>
      </c>
      <c r="B1309" s="376">
        <v>5.8885867935605347</v>
      </c>
      <c r="C1309" s="377"/>
    </row>
    <row r="1310" spans="1:3">
      <c r="A1310" s="375">
        <v>43889.020833333336</v>
      </c>
      <c r="B1310" s="376">
        <v>5.8202673922189412</v>
      </c>
      <c r="C1310" s="377"/>
    </row>
    <row r="1311" spans="1:3">
      <c r="A1311" s="375">
        <v>43889.041666666664</v>
      </c>
      <c r="B1311" s="376">
        <v>5.9397900083826647</v>
      </c>
      <c r="C1311" s="377"/>
    </row>
    <row r="1312" spans="1:3">
      <c r="A1312" s="375">
        <v>43889.0625</v>
      </c>
      <c r="B1312" s="376">
        <v>5.8367923244109585</v>
      </c>
      <c r="C1312" s="377"/>
    </row>
    <row r="1313" spans="1:3">
      <c r="A1313" s="375">
        <v>43889.083333333336</v>
      </c>
      <c r="B1313" s="376">
        <v>5.870298208720568</v>
      </c>
      <c r="C1313" s="377"/>
    </row>
    <row r="1314" spans="1:3">
      <c r="A1314" s="375">
        <v>43889.104166666664</v>
      </c>
      <c r="B1314" s="376">
        <v>5.8274876239916518</v>
      </c>
      <c r="C1314" s="377"/>
    </row>
    <row r="1315" spans="1:3">
      <c r="A1315" s="375">
        <v>43889.125</v>
      </c>
      <c r="B1315" s="376">
        <v>5.873994219479048</v>
      </c>
      <c r="C1315" s="377"/>
    </row>
    <row r="1316" spans="1:3">
      <c r="A1316" s="375">
        <v>43889.145833333336</v>
      </c>
      <c r="B1316" s="376">
        <v>5.8874295795750289</v>
      </c>
      <c r="C1316" s="377"/>
    </row>
    <row r="1317" spans="1:3">
      <c r="A1317" s="375">
        <v>43889.166666666664</v>
      </c>
      <c r="B1317" s="376">
        <v>5.8702009412873952</v>
      </c>
      <c r="C1317" s="377"/>
    </row>
    <row r="1318" spans="1:3">
      <c r="A1318" s="375">
        <v>43889.1875</v>
      </c>
      <c r="B1318" s="376">
        <v>5.897302798461169</v>
      </c>
      <c r="C1318" s="377"/>
    </row>
    <row r="1319" spans="1:3">
      <c r="A1319" s="375">
        <v>43889.208333333336</v>
      </c>
      <c r="B1319" s="376">
        <v>5.9627368334266873</v>
      </c>
      <c r="C1319" s="377"/>
    </row>
    <row r="1320" spans="1:3">
      <c r="A1320" s="375">
        <v>43889.229166666664</v>
      </c>
      <c r="B1320" s="376">
        <v>5.9027179516851902</v>
      </c>
      <c r="C1320" s="377"/>
    </row>
    <row r="1321" spans="1:3">
      <c r="A1321" s="375">
        <v>43889.25</v>
      </c>
      <c r="B1321" s="376">
        <v>5.8569316038758394</v>
      </c>
      <c r="C1321" s="377"/>
    </row>
    <row r="1322" spans="1:3">
      <c r="A1322" s="375">
        <v>43889.270833333336</v>
      </c>
      <c r="B1322" s="376">
        <v>5.8790616239938469</v>
      </c>
      <c r="C1322" s="377"/>
    </row>
    <row r="1323" spans="1:3">
      <c r="A1323" s="375">
        <v>43889.291666666664</v>
      </c>
      <c r="B1323" s="376">
        <v>5.9177496557434397</v>
      </c>
      <c r="C1323" s="377"/>
    </row>
    <row r="1324" spans="1:3">
      <c r="A1324" s="375">
        <v>43889.3125</v>
      </c>
      <c r="B1324" s="376">
        <v>5.8993628433284657</v>
      </c>
      <c r="C1324" s="377"/>
    </row>
    <row r="1325" spans="1:3">
      <c r="A1325" s="375">
        <v>43889.333333333336</v>
      </c>
      <c r="B1325" s="376">
        <v>5.8865660611126156</v>
      </c>
      <c r="C1325" s="377"/>
    </row>
    <row r="1326" spans="1:3">
      <c r="A1326" s="375">
        <v>43889.354166666664</v>
      </c>
      <c r="B1326" s="376">
        <v>5.8373420624993742</v>
      </c>
      <c r="C1326" s="377"/>
    </row>
    <row r="1327" spans="1:3">
      <c r="A1327" s="375">
        <v>43889.375</v>
      </c>
      <c r="B1327" s="376">
        <v>5.8782887035566898</v>
      </c>
      <c r="C1327" s="377"/>
    </row>
    <row r="1328" spans="1:3">
      <c r="A1328" s="375">
        <v>43889.395833333336</v>
      </c>
      <c r="B1328" s="376">
        <v>5.8139136850626931</v>
      </c>
      <c r="C1328" s="377"/>
    </row>
    <row r="1329" spans="1:3">
      <c r="A1329" s="375">
        <v>43889.416666666664</v>
      </c>
      <c r="B1329" s="376">
        <v>5.9043632237654595</v>
      </c>
      <c r="C1329" s="377"/>
    </row>
    <row r="1330" spans="1:3">
      <c r="A1330" s="375">
        <v>43889.4375</v>
      </c>
      <c r="B1330" s="376">
        <v>5.7932224294895098</v>
      </c>
      <c r="C1330" s="377"/>
    </row>
    <row r="1331" spans="1:3">
      <c r="A1331" s="375">
        <v>43889.458333333336</v>
      </c>
      <c r="B1331" s="376">
        <v>5.8147474201913507</v>
      </c>
      <c r="C1331" s="377"/>
    </row>
    <row r="1332" spans="1:3">
      <c r="A1332" s="375">
        <v>43889.479166666664</v>
      </c>
      <c r="B1332" s="376">
        <v>5.8421310791745782</v>
      </c>
      <c r="C1332" s="377"/>
    </row>
    <row r="1333" spans="1:3">
      <c r="A1333" s="375">
        <v>43889.5</v>
      </c>
      <c r="B1333" s="376">
        <v>5.9994680566402776</v>
      </c>
      <c r="C1333" s="377"/>
    </row>
    <row r="1334" spans="1:3">
      <c r="A1334" s="375">
        <v>43889.520833333336</v>
      </c>
      <c r="B1334" s="376">
        <v>5.9730926441132191</v>
      </c>
      <c r="C1334" s="377"/>
    </row>
    <row r="1335" spans="1:3">
      <c r="A1335" s="375">
        <v>43889.541666666664</v>
      </c>
      <c r="B1335" s="376">
        <v>6.0248158648092716</v>
      </c>
      <c r="C1335" s="377"/>
    </row>
    <row r="1336" spans="1:3">
      <c r="A1336" s="375">
        <v>43889.5625</v>
      </c>
      <c r="B1336" s="376">
        <v>6.0342184702555342</v>
      </c>
      <c r="C1336" s="377"/>
    </row>
    <row r="1337" spans="1:3">
      <c r="A1337" s="375">
        <v>43889.583333333336</v>
      </c>
      <c r="B1337" s="376">
        <v>5.9944310693794653</v>
      </c>
      <c r="C1337" s="377"/>
    </row>
    <row r="1338" spans="1:3">
      <c r="A1338" s="375">
        <v>43889.604166666664</v>
      </c>
      <c r="B1338" s="376">
        <v>6.0280877553547425</v>
      </c>
      <c r="C1338" s="377"/>
    </row>
    <row r="1339" spans="1:3">
      <c r="A1339" s="375">
        <v>43889.625</v>
      </c>
      <c r="B1339" s="376">
        <v>5.9859079685993493</v>
      </c>
      <c r="C1339" s="377"/>
    </row>
    <row r="1340" spans="1:3">
      <c r="A1340" s="375">
        <v>43889.645833333336</v>
      </c>
      <c r="B1340" s="376">
        <v>5.9406203852138582</v>
      </c>
      <c r="C1340" s="377"/>
    </row>
    <row r="1341" spans="1:3">
      <c r="A1341" s="375">
        <v>43889.666666666664</v>
      </c>
      <c r="B1341" s="376">
        <v>6.0298255738388331</v>
      </c>
      <c r="C1341" s="377"/>
    </row>
    <row r="1342" spans="1:3">
      <c r="A1342" s="375">
        <v>43889.6875</v>
      </c>
      <c r="B1342" s="376">
        <v>5.9637743366054359</v>
      </c>
      <c r="C1342" s="377"/>
    </row>
    <row r="1343" spans="1:3">
      <c r="A1343" s="375">
        <v>43889.708333333336</v>
      </c>
      <c r="B1343" s="376">
        <v>6.0256907084646327</v>
      </c>
      <c r="C1343" s="377"/>
    </row>
    <row r="1344" spans="1:3">
      <c r="A1344" s="375">
        <v>43889.729166666664</v>
      </c>
      <c r="B1344" s="376">
        <v>6.038081540881346</v>
      </c>
      <c r="C1344" s="377"/>
    </row>
    <row r="1345" spans="1:3">
      <c r="A1345" s="375">
        <v>43889.75</v>
      </c>
      <c r="B1345" s="376">
        <v>6.1379763801685634</v>
      </c>
      <c r="C1345" s="377"/>
    </row>
    <row r="1346" spans="1:3">
      <c r="A1346" s="375">
        <v>43889.770833333336</v>
      </c>
      <c r="B1346" s="376">
        <v>6.0934712398383351</v>
      </c>
      <c r="C1346" s="377"/>
    </row>
    <row r="1347" spans="1:3">
      <c r="A1347" s="375">
        <v>43889.791666666664</v>
      </c>
      <c r="B1347" s="376">
        <v>6.0657345695007177</v>
      </c>
      <c r="C1347" s="377"/>
    </row>
    <row r="1348" spans="1:3">
      <c r="A1348" s="375">
        <v>43889.8125</v>
      </c>
      <c r="B1348" s="376">
        <v>6.0081196232284935</v>
      </c>
      <c r="C1348" s="377"/>
    </row>
    <row r="1349" spans="1:3">
      <c r="A1349" s="375">
        <v>43889.833333333336</v>
      </c>
      <c r="B1349" s="376">
        <v>6.0794619682969318</v>
      </c>
      <c r="C1349" s="377"/>
    </row>
    <row r="1350" spans="1:3">
      <c r="A1350" s="375">
        <v>43889.854166666664</v>
      </c>
      <c r="B1350" s="376">
        <v>6.0538022648543119</v>
      </c>
      <c r="C1350" s="377"/>
    </row>
    <row r="1351" spans="1:3">
      <c r="A1351" s="375">
        <v>43889.875</v>
      </c>
      <c r="B1351" s="376">
        <v>6.0628261093257203</v>
      </c>
      <c r="C1351" s="377"/>
    </row>
    <row r="1352" spans="1:3">
      <c r="A1352" s="375">
        <v>43889.895833333336</v>
      </c>
      <c r="B1352" s="376">
        <v>6.0209140747061207</v>
      </c>
      <c r="C1352" s="377"/>
    </row>
    <row r="1353" spans="1:3">
      <c r="A1353" s="375">
        <v>43889.916666666664</v>
      </c>
      <c r="B1353" s="376">
        <v>6.0790061703883111</v>
      </c>
      <c r="C1353" s="377"/>
    </row>
    <row r="1354" spans="1:3">
      <c r="A1354" s="375">
        <v>43889.9375</v>
      </c>
      <c r="B1354" s="376">
        <v>6.0433958068800466</v>
      </c>
      <c r="C1354" s="377"/>
    </row>
    <row r="1355" spans="1:3">
      <c r="A1355" s="375">
        <v>43889.958333333336</v>
      </c>
      <c r="B1355" s="376">
        <v>5.9873989673538341</v>
      </c>
      <c r="C1355" s="377"/>
    </row>
    <row r="1356" spans="1:3">
      <c r="A1356" s="375">
        <v>43889.979166666664</v>
      </c>
      <c r="B1356" s="376">
        <v>5.8488084593166905</v>
      </c>
      <c r="C1356" s="377"/>
    </row>
    <row r="1357" spans="1:3">
      <c r="A1357" s="375">
        <v>43890</v>
      </c>
      <c r="B1357" s="376">
        <v>5.9408629390204117</v>
      </c>
      <c r="C1357" s="377"/>
    </row>
    <row r="1358" spans="1:3">
      <c r="A1358" s="375">
        <v>43890.020833333336</v>
      </c>
      <c r="B1358" s="376">
        <v>5.9836368729463878</v>
      </c>
      <c r="C1358" s="377"/>
    </row>
    <row r="1359" spans="1:3">
      <c r="A1359" s="375">
        <v>43890.041666666664</v>
      </c>
      <c r="B1359" s="376">
        <v>6.0205719143462675</v>
      </c>
      <c r="C1359" s="377"/>
    </row>
    <row r="1360" spans="1:3">
      <c r="A1360" s="375">
        <v>43890.0625</v>
      </c>
      <c r="B1360" s="376">
        <v>5.995955696639915</v>
      </c>
      <c r="C1360" s="377"/>
    </row>
    <row r="1361" spans="1:3">
      <c r="A1361" s="375">
        <v>43890.083333333336</v>
      </c>
      <c r="B1361" s="376">
        <v>5.9621321697615919</v>
      </c>
      <c r="C1361" s="377"/>
    </row>
    <row r="1362" spans="1:3">
      <c r="A1362" s="375">
        <v>43890.104166666664</v>
      </c>
      <c r="B1362" s="376">
        <v>5.9973502252768309</v>
      </c>
      <c r="C1362" s="377"/>
    </row>
    <row r="1363" spans="1:3">
      <c r="A1363" s="375">
        <v>43890.125</v>
      </c>
      <c r="B1363" s="376">
        <v>5.9933043152818248</v>
      </c>
      <c r="C1363" s="377"/>
    </row>
    <row r="1364" spans="1:3">
      <c r="A1364" s="375">
        <v>43890.145833333336</v>
      </c>
      <c r="B1364" s="376">
        <v>6.0554385888390243</v>
      </c>
      <c r="C1364" s="377"/>
    </row>
    <row r="1365" spans="1:3">
      <c r="A1365" s="375">
        <v>43890.166666666664</v>
      </c>
      <c r="B1365" s="376">
        <v>5.9826059823648796</v>
      </c>
      <c r="C1365" s="377"/>
    </row>
    <row r="1366" spans="1:3">
      <c r="A1366" s="375">
        <v>43890.1875</v>
      </c>
      <c r="B1366" s="376">
        <v>5.9865785134542318</v>
      </c>
      <c r="C1366" s="377"/>
    </row>
    <row r="1367" spans="1:3">
      <c r="A1367" s="375">
        <v>43890.208333333336</v>
      </c>
      <c r="B1367" s="376">
        <v>5.8929452999081047</v>
      </c>
      <c r="C1367" s="377"/>
    </row>
    <row r="1368" spans="1:3">
      <c r="A1368" s="375">
        <v>43890.229166666664</v>
      </c>
      <c r="B1368" s="376">
        <v>5.9683985643916664</v>
      </c>
      <c r="C1368" s="377"/>
    </row>
    <row r="1369" spans="1:3">
      <c r="A1369" s="375">
        <v>43890.25</v>
      </c>
      <c r="B1369" s="376">
        <v>5.9507494608147278</v>
      </c>
      <c r="C1369" s="377"/>
    </row>
    <row r="1370" spans="1:3">
      <c r="A1370" s="375">
        <v>43890.270833333336</v>
      </c>
      <c r="B1370" s="376">
        <v>5.9680600923279092</v>
      </c>
      <c r="C1370" s="377"/>
    </row>
    <row r="1371" spans="1:3">
      <c r="A1371" s="375">
        <v>43890.291666666664</v>
      </c>
      <c r="B1371" s="376">
        <v>6.0427207896589401</v>
      </c>
      <c r="C1371" s="377"/>
    </row>
    <row r="1372" spans="1:3">
      <c r="A1372" s="375">
        <v>43890.3125</v>
      </c>
      <c r="B1372" s="376">
        <v>6.0302626389699681</v>
      </c>
      <c r="C1372" s="377"/>
    </row>
    <row r="1373" spans="1:3">
      <c r="A1373" s="375">
        <v>43890.333333333336</v>
      </c>
      <c r="B1373" s="376">
        <v>6.0711807490636902</v>
      </c>
      <c r="C1373" s="377"/>
    </row>
    <row r="1374" spans="1:3">
      <c r="A1374" s="375">
        <v>43890.354166666664</v>
      </c>
      <c r="B1374" s="376">
        <v>6.0222084241815743</v>
      </c>
      <c r="C1374" s="377"/>
    </row>
    <row r="1375" spans="1:3">
      <c r="A1375" s="375">
        <v>43890.375</v>
      </c>
      <c r="B1375" s="376">
        <v>6.1184237990010946</v>
      </c>
      <c r="C1375" s="377"/>
    </row>
    <row r="1376" spans="1:3">
      <c r="A1376" s="375">
        <v>43890.395833333336</v>
      </c>
      <c r="B1376" s="376">
        <v>6.0214936979011533</v>
      </c>
      <c r="C1376" s="377"/>
    </row>
    <row r="1377" spans="1:3">
      <c r="A1377" s="375">
        <v>43890.416666666664</v>
      </c>
      <c r="B1377" s="376">
        <v>6.0487224450852306</v>
      </c>
      <c r="C1377" s="377"/>
    </row>
    <row r="1378" spans="1:3">
      <c r="A1378" s="375">
        <v>43890.4375</v>
      </c>
      <c r="B1378" s="376">
        <v>6.0447450845191879</v>
      </c>
      <c r="C1378" s="377"/>
    </row>
    <row r="1379" spans="1:3">
      <c r="A1379" s="375">
        <v>43890.458333333336</v>
      </c>
      <c r="B1379" s="376">
        <v>6.0505557747350798</v>
      </c>
      <c r="C1379" s="377"/>
    </row>
    <row r="1380" spans="1:3">
      <c r="A1380" s="375">
        <v>43890.479166666664</v>
      </c>
      <c r="B1380" s="376">
        <v>6.0940056051541536</v>
      </c>
      <c r="C1380" s="377"/>
    </row>
    <row r="1381" spans="1:3">
      <c r="A1381" s="375">
        <v>43890.5</v>
      </c>
      <c r="B1381" s="376">
        <v>6.0625028084032238</v>
      </c>
      <c r="C1381" s="377"/>
    </row>
    <row r="1382" spans="1:3">
      <c r="A1382" s="375">
        <v>43890.520833333336</v>
      </c>
      <c r="B1382" s="376">
        <v>6.0577429704782038</v>
      </c>
      <c r="C1382" s="377"/>
    </row>
    <row r="1383" spans="1:3">
      <c r="A1383" s="375">
        <v>43890.541666666664</v>
      </c>
      <c r="B1383" s="376">
        <v>6.0256534394187229</v>
      </c>
      <c r="C1383" s="377"/>
    </row>
    <row r="1384" spans="1:3">
      <c r="A1384" s="375">
        <v>43890.5625</v>
      </c>
      <c r="B1384" s="376">
        <v>6.0676922782634692</v>
      </c>
      <c r="C1384" s="377"/>
    </row>
    <row r="1385" spans="1:3">
      <c r="A1385" s="375">
        <v>43890.583333333336</v>
      </c>
      <c r="B1385" s="376">
        <v>6.0224658586602242</v>
      </c>
      <c r="C1385" s="377"/>
    </row>
    <row r="1386" spans="1:3">
      <c r="A1386" s="375">
        <v>43890.604166666664</v>
      </c>
      <c r="B1386" s="376">
        <v>6.0413883817382157</v>
      </c>
      <c r="C1386" s="377"/>
    </row>
    <row r="1387" spans="1:3">
      <c r="A1387" s="375">
        <v>43890.625</v>
      </c>
      <c r="B1387" s="376">
        <v>6.0797007105623679</v>
      </c>
      <c r="C1387" s="377"/>
    </row>
    <row r="1388" spans="1:3">
      <c r="A1388" s="375">
        <v>43890.645833333336</v>
      </c>
      <c r="B1388" s="376">
        <v>6.0751392274784548</v>
      </c>
      <c r="C1388" s="377"/>
    </row>
    <row r="1389" spans="1:3">
      <c r="A1389" s="375">
        <v>43890.666666666664</v>
      </c>
      <c r="B1389" s="376">
        <v>6.0596610664183066</v>
      </c>
      <c r="C1389" s="377"/>
    </row>
    <row r="1390" spans="1:3">
      <c r="A1390" s="375">
        <v>43890.6875</v>
      </c>
      <c r="B1390" s="376">
        <v>6.0762251308705242</v>
      </c>
      <c r="C1390" s="377"/>
    </row>
    <row r="1391" spans="1:3">
      <c r="A1391" s="375">
        <v>43890.708333333336</v>
      </c>
      <c r="B1391" s="376">
        <v>6.074789960609956</v>
      </c>
      <c r="C1391" s="377"/>
    </row>
    <row r="1392" spans="1:3">
      <c r="A1392" s="375">
        <v>43890.729166666664</v>
      </c>
      <c r="B1392" s="376">
        <v>6.0937057680760818</v>
      </c>
      <c r="C1392" s="377"/>
    </row>
    <row r="1393" spans="1:3">
      <c r="A1393" s="375">
        <v>43890.75</v>
      </c>
      <c r="B1393" s="376">
        <v>6.1104870253863437</v>
      </c>
      <c r="C1393" s="377"/>
    </row>
    <row r="1394" spans="1:3">
      <c r="A1394" s="375">
        <v>43890.770833333336</v>
      </c>
      <c r="B1394" s="376">
        <v>6.093380720768538</v>
      </c>
      <c r="C1394" s="377"/>
    </row>
    <row r="1395" spans="1:3">
      <c r="A1395" s="375">
        <v>43890.791666666664</v>
      </c>
      <c r="B1395" s="376">
        <v>6.356089572680907</v>
      </c>
      <c r="C1395" s="377"/>
    </row>
    <row r="1396" spans="1:3">
      <c r="A1396" s="375">
        <v>43890.8125</v>
      </c>
      <c r="B1396" s="376">
        <v>6.5605514276151853</v>
      </c>
      <c r="C1396" s="377"/>
    </row>
    <row r="1397" spans="1:3">
      <c r="A1397" s="375">
        <v>43890.833333333336</v>
      </c>
      <c r="B1397" s="376">
        <v>6.1729733358758194</v>
      </c>
      <c r="C1397" s="377"/>
    </row>
    <row r="1398" spans="1:3">
      <c r="A1398" s="375">
        <v>43890.854166666664</v>
      </c>
      <c r="B1398" s="376">
        <v>6.1948508962264492</v>
      </c>
      <c r="C1398" s="377"/>
    </row>
    <row r="1399" spans="1:3">
      <c r="A1399" s="375">
        <v>43890.875</v>
      </c>
      <c r="B1399" s="376">
        <v>6.2079180756894248</v>
      </c>
      <c r="C1399" s="377"/>
    </row>
    <row r="1400" spans="1:3">
      <c r="A1400" s="375">
        <v>43890.895833333336</v>
      </c>
      <c r="B1400" s="376">
        <v>6.2631618931579096</v>
      </c>
      <c r="C1400" s="377"/>
    </row>
    <row r="1401" spans="1:3">
      <c r="A1401" s="375">
        <v>43890.916666666664</v>
      </c>
      <c r="B1401" s="376">
        <v>6.1331542525440454</v>
      </c>
      <c r="C1401" s="377"/>
    </row>
    <row r="1402" spans="1:3">
      <c r="A1402" s="375">
        <v>43890.9375</v>
      </c>
      <c r="B1402" s="376">
        <v>6.2410570857529013</v>
      </c>
      <c r="C1402" s="377"/>
    </row>
    <row r="1403" spans="1:3">
      <c r="A1403" s="375">
        <v>43890.958333333336</v>
      </c>
      <c r="B1403" s="376">
        <v>6.3301545324631867</v>
      </c>
      <c r="C1403" s="377"/>
    </row>
    <row r="1404" spans="1:3">
      <c r="A1404" s="375"/>
      <c r="C1404" s="377"/>
    </row>
    <row r="1405" spans="1:3">
      <c r="A1405" s="375"/>
      <c r="C1405" s="377"/>
    </row>
    <row r="1406" spans="1:3">
      <c r="A1406" s="375"/>
      <c r="C1406" s="377"/>
    </row>
    <row r="1407" spans="1:3">
      <c r="A1407" s="375"/>
      <c r="C1407" s="377"/>
    </row>
    <row r="1408" spans="1:3">
      <c r="A1408" s="375"/>
      <c r="C1408" s="377"/>
    </row>
    <row r="1409" spans="1:3">
      <c r="A1409" s="375"/>
      <c r="C1409" s="377"/>
    </row>
    <row r="1410" spans="1:3">
      <c r="A1410" s="375"/>
      <c r="C1410" s="377"/>
    </row>
    <row r="1411" spans="1:3">
      <c r="A1411" s="375"/>
      <c r="C1411" s="377"/>
    </row>
    <row r="1412" spans="1:3">
      <c r="A1412" s="375"/>
      <c r="C1412" s="377"/>
    </row>
    <row r="1413" spans="1:3">
      <c r="A1413" s="375"/>
      <c r="C1413" s="377"/>
    </row>
    <row r="1414" spans="1:3">
      <c r="A1414" s="375"/>
      <c r="C1414" s="377"/>
    </row>
    <row r="1415" spans="1:3">
      <c r="A1415" s="375"/>
      <c r="C1415" s="377"/>
    </row>
    <row r="1416" spans="1:3">
      <c r="A1416" s="375"/>
      <c r="C1416" s="377"/>
    </row>
    <row r="1417" spans="1:3">
      <c r="A1417" s="375"/>
      <c r="C1417" s="377"/>
    </row>
    <row r="1418" spans="1:3">
      <c r="A1418" s="375"/>
      <c r="C1418" s="377"/>
    </row>
    <row r="1419" spans="1:3">
      <c r="A1419" s="375"/>
      <c r="C1419" s="377"/>
    </row>
    <row r="1420" spans="1:3">
      <c r="A1420" s="375"/>
      <c r="C1420" s="377"/>
    </row>
    <row r="1421" spans="1:3">
      <c r="A1421" s="375"/>
      <c r="C1421" s="377"/>
    </row>
    <row r="1422" spans="1:3">
      <c r="A1422" s="375"/>
      <c r="C1422" s="377"/>
    </row>
    <row r="1423" spans="1:3">
      <c r="A1423" s="375"/>
      <c r="C1423" s="377"/>
    </row>
    <row r="1424" spans="1:3">
      <c r="A1424" s="375"/>
      <c r="C1424" s="377"/>
    </row>
    <row r="1425" spans="1:3">
      <c r="A1425" s="375"/>
      <c r="C1425" s="377"/>
    </row>
    <row r="1426" spans="1:3">
      <c r="A1426" s="375"/>
      <c r="C1426" s="377"/>
    </row>
    <row r="1427" spans="1:3">
      <c r="A1427" s="375"/>
      <c r="C1427" s="377"/>
    </row>
    <row r="1428" spans="1:3">
      <c r="A1428" s="375"/>
      <c r="C1428" s="377"/>
    </row>
    <row r="1429" spans="1:3">
      <c r="A1429" s="375"/>
      <c r="C1429" s="377"/>
    </row>
    <row r="1430" spans="1:3">
      <c r="A1430" s="375"/>
      <c r="C1430" s="377"/>
    </row>
    <row r="1431" spans="1:3">
      <c r="A1431" s="375"/>
      <c r="C1431" s="377"/>
    </row>
    <row r="1432" spans="1:3">
      <c r="A1432" s="375"/>
      <c r="C1432" s="377"/>
    </row>
    <row r="1433" spans="1:3">
      <c r="A1433" s="375"/>
      <c r="C1433" s="377"/>
    </row>
    <row r="1434" spans="1:3">
      <c r="A1434" s="375"/>
      <c r="C1434" s="377"/>
    </row>
    <row r="1435" spans="1:3">
      <c r="A1435" s="375"/>
    </row>
    <row r="1436" spans="1:3">
      <c r="A1436" s="375"/>
    </row>
    <row r="1437" spans="1:3">
      <c r="A1437" s="375"/>
    </row>
    <row r="1438" spans="1:3">
      <c r="A1438" s="375"/>
    </row>
    <row r="1439" spans="1:3">
      <c r="A1439" s="375"/>
    </row>
    <row r="1440" spans="1:3">
      <c r="A1440" s="375"/>
    </row>
    <row r="1441" spans="1:1">
      <c r="A1441" s="375"/>
    </row>
    <row r="1442" spans="1:1">
      <c r="A1442" s="375"/>
    </row>
    <row r="1443" spans="1:1">
      <c r="A1443" s="375"/>
    </row>
    <row r="1444" spans="1:1">
      <c r="A1444" s="375"/>
    </row>
    <row r="1445" spans="1:1">
      <c r="A1445" s="375"/>
    </row>
    <row r="1446" spans="1:1">
      <c r="A1446" s="375"/>
    </row>
    <row r="1447" spans="1:1">
      <c r="A1447" s="375"/>
    </row>
    <row r="1448" spans="1:1">
      <c r="A1448" s="375"/>
    </row>
    <row r="1449" spans="1:1">
      <c r="A1449" s="375"/>
    </row>
    <row r="1450" spans="1:1">
      <c r="A1450" s="375"/>
    </row>
    <row r="1451" spans="1:1">
      <c r="A1451" s="375"/>
    </row>
    <row r="1452" spans="1:1">
      <c r="A1452" s="375"/>
    </row>
    <row r="1453" spans="1:1">
      <c r="A1453" s="375"/>
    </row>
    <row r="1454" spans="1:1">
      <c r="A1454" s="375"/>
    </row>
    <row r="1455" spans="1:1">
      <c r="A1455" s="375"/>
    </row>
    <row r="1456" spans="1:1">
      <c r="A1456" s="375"/>
    </row>
    <row r="1457" spans="1:1">
      <c r="A1457" s="375"/>
    </row>
    <row r="1458" spans="1:1">
      <c r="A1458" s="375"/>
    </row>
    <row r="1459" spans="1:1">
      <c r="A1459" s="375"/>
    </row>
    <row r="1460" spans="1:1">
      <c r="A1460" s="375"/>
    </row>
    <row r="1461" spans="1:1">
      <c r="A1461" s="375"/>
    </row>
    <row r="1462" spans="1:1">
      <c r="A1462" s="375"/>
    </row>
    <row r="1463" spans="1:1">
      <c r="A1463" s="375"/>
    </row>
    <row r="1464" spans="1:1">
      <c r="A1464" s="375"/>
    </row>
    <row r="1465" spans="1:1">
      <c r="A1465" s="375"/>
    </row>
    <row r="1466" spans="1:1">
      <c r="A1466" s="375"/>
    </row>
    <row r="1467" spans="1:1">
      <c r="A1467" s="375"/>
    </row>
    <row r="1468" spans="1:1">
      <c r="A1468" s="375"/>
    </row>
    <row r="1469" spans="1:1">
      <c r="A1469" s="375"/>
    </row>
    <row r="1470" spans="1:1">
      <c r="A1470" s="375"/>
    </row>
    <row r="1471" spans="1:1">
      <c r="A1471" s="375"/>
    </row>
    <row r="1472" spans="1:1">
      <c r="A1472" s="375"/>
    </row>
    <row r="1473" spans="1:1">
      <c r="A1473" s="375"/>
    </row>
    <row r="1474" spans="1:1">
      <c r="A1474" s="375"/>
    </row>
    <row r="1475" spans="1:1">
      <c r="A1475" s="375"/>
    </row>
    <row r="1476" spans="1:1">
      <c r="A1476" s="375"/>
    </row>
    <row r="1477" spans="1:1">
      <c r="A1477" s="375"/>
    </row>
    <row r="1478" spans="1:1">
      <c r="A1478" s="375"/>
    </row>
    <row r="1479" spans="1:1">
      <c r="A1479" s="375"/>
    </row>
    <row r="1480" spans="1:1">
      <c r="A1480" s="375"/>
    </row>
    <row r="1481" spans="1:1">
      <c r="A1481" s="375"/>
    </row>
    <row r="1482" spans="1:1">
      <c r="A1482" s="375"/>
    </row>
    <row r="1483" spans="1:1">
      <c r="A1483" s="375"/>
    </row>
    <row r="1484" spans="1:1">
      <c r="A1484" s="375"/>
    </row>
    <row r="1485" spans="1:1">
      <c r="A1485" s="375"/>
    </row>
    <row r="1486" spans="1:1">
      <c r="A1486" s="375"/>
    </row>
    <row r="1487" spans="1:1">
      <c r="A1487" s="375"/>
    </row>
    <row r="1488" spans="1:1">
      <c r="A1488" s="375"/>
    </row>
    <row r="1489" spans="1:1">
      <c r="A1489" s="375"/>
    </row>
    <row r="1490" spans="1:1">
      <c r="A1490" s="375"/>
    </row>
    <row r="1491" spans="1:1">
      <c r="A1491" s="375"/>
    </row>
    <row r="1492" spans="1:1">
      <c r="A1492" s="375"/>
    </row>
    <row r="1493" spans="1:1">
      <c r="A1493" s="375"/>
    </row>
    <row r="1494" spans="1:1">
      <c r="A1494" s="375"/>
    </row>
    <row r="1495" spans="1:1">
      <c r="A1495" s="375"/>
    </row>
    <row r="1496" spans="1:1">
      <c r="A1496" s="375"/>
    </row>
    <row r="1497" spans="1:1">
      <c r="A1497" s="375"/>
    </row>
    <row r="1498" spans="1:1">
      <c r="A1498" s="375"/>
    </row>
    <row r="1499" spans="1:1">
      <c r="A1499" s="375"/>
    </row>
    <row r="1500" spans="1:1">
      <c r="A1500" s="375"/>
    </row>
    <row r="1501" spans="1:1">
      <c r="A1501" s="375"/>
    </row>
    <row r="1502" spans="1:1">
      <c r="A1502" s="375"/>
    </row>
    <row r="1503" spans="1:1">
      <c r="A1503" s="375"/>
    </row>
    <row r="1504" spans="1:1">
      <c r="A1504" s="375"/>
    </row>
    <row r="1505" spans="1:1">
      <c r="A1505" s="375"/>
    </row>
    <row r="1506" spans="1:1">
      <c r="A1506" s="375"/>
    </row>
    <row r="1507" spans="1:1">
      <c r="A1507" s="375"/>
    </row>
    <row r="1508" spans="1:1">
      <c r="A1508" s="375"/>
    </row>
    <row r="1509" spans="1:1">
      <c r="A1509" s="375"/>
    </row>
    <row r="1510" spans="1:1">
      <c r="A1510" s="375"/>
    </row>
    <row r="1511" spans="1:1">
      <c r="A1511" s="375"/>
    </row>
    <row r="1512" spans="1:1">
      <c r="A1512" s="375"/>
    </row>
    <row r="1513" spans="1:1">
      <c r="A1513" s="375"/>
    </row>
    <row r="1514" spans="1:1">
      <c r="A1514" s="375"/>
    </row>
    <row r="1515" spans="1:1">
      <c r="A1515" s="375"/>
    </row>
    <row r="1516" spans="1:1">
      <c r="A1516" s="375"/>
    </row>
    <row r="1517" spans="1:1">
      <c r="A1517" s="375"/>
    </row>
    <row r="1518" spans="1:1">
      <c r="A1518" s="375"/>
    </row>
    <row r="1519" spans="1:1">
      <c r="A1519" s="375"/>
    </row>
    <row r="1520" spans="1:1">
      <c r="A1520" s="375"/>
    </row>
    <row r="1521" spans="1:1">
      <c r="A1521" s="375"/>
    </row>
    <row r="1522" spans="1:1">
      <c r="A1522" s="375"/>
    </row>
    <row r="1523" spans="1:1">
      <c r="A1523" s="375"/>
    </row>
    <row r="1524" spans="1:1">
      <c r="A1524" s="375"/>
    </row>
    <row r="1525" spans="1:1">
      <c r="A1525" s="375"/>
    </row>
    <row r="1526" spans="1:1">
      <c r="A1526" s="375"/>
    </row>
    <row r="1527" spans="1:1">
      <c r="A1527" s="375"/>
    </row>
    <row r="1528" spans="1:1">
      <c r="A1528" s="375"/>
    </row>
    <row r="1529" spans="1:1">
      <c r="A1529" s="375"/>
    </row>
    <row r="1530" spans="1:1">
      <c r="A1530" s="375"/>
    </row>
    <row r="1531" spans="1:1">
      <c r="A1531" s="375"/>
    </row>
    <row r="1532" spans="1:1">
      <c r="A1532" s="375"/>
    </row>
    <row r="1533" spans="1:1">
      <c r="A1533" s="375"/>
    </row>
    <row r="1534" spans="1:1">
      <c r="A1534" s="375"/>
    </row>
    <row r="1535" spans="1:1">
      <c r="A1535" s="375"/>
    </row>
    <row r="1536" spans="1:1">
      <c r="A1536" s="375"/>
    </row>
    <row r="1537" spans="1:1">
      <c r="A1537" s="375"/>
    </row>
    <row r="1538" spans="1:1">
      <c r="A1538" s="375"/>
    </row>
    <row r="1539" spans="1:1">
      <c r="A1539" s="375"/>
    </row>
    <row r="1540" spans="1:1">
      <c r="A1540" s="375"/>
    </row>
    <row r="1541" spans="1:1">
      <c r="A1541" s="375"/>
    </row>
    <row r="1542" spans="1:1">
      <c r="A1542" s="375"/>
    </row>
    <row r="1543" spans="1:1">
      <c r="A1543" s="375"/>
    </row>
    <row r="1544" spans="1:1">
      <c r="A1544" s="375"/>
    </row>
    <row r="1545" spans="1:1">
      <c r="A1545" s="375"/>
    </row>
    <row r="1546" spans="1:1">
      <c r="A1546" s="375"/>
    </row>
    <row r="1547" spans="1:1">
      <c r="A1547" s="375"/>
    </row>
    <row r="1548" spans="1:1">
      <c r="A1548" s="375"/>
    </row>
    <row r="1549" spans="1:1">
      <c r="A1549" s="375"/>
    </row>
    <row r="1550" spans="1:1">
      <c r="A1550" s="375"/>
    </row>
    <row r="1551" spans="1:1">
      <c r="A1551" s="375"/>
    </row>
    <row r="1552" spans="1:1">
      <c r="A1552" s="375"/>
    </row>
    <row r="1553" spans="1:1">
      <c r="A1553" s="375"/>
    </row>
    <row r="1554" spans="1:1">
      <c r="A1554" s="375"/>
    </row>
    <row r="1555" spans="1:1">
      <c r="A1555" s="375"/>
    </row>
    <row r="1556" spans="1:1">
      <c r="A1556" s="375"/>
    </row>
    <row r="1557" spans="1:1">
      <c r="A1557" s="375"/>
    </row>
    <row r="1558" spans="1:1">
      <c r="A1558" s="375"/>
    </row>
    <row r="1559" spans="1:1">
      <c r="A1559" s="375"/>
    </row>
    <row r="1560" spans="1:1">
      <c r="A1560" s="375"/>
    </row>
    <row r="1561" spans="1:1">
      <c r="A1561" s="375"/>
    </row>
    <row r="1562" spans="1:1">
      <c r="A1562" s="375"/>
    </row>
    <row r="1563" spans="1:1">
      <c r="A1563" s="375"/>
    </row>
    <row r="1564" spans="1:1">
      <c r="A1564" s="375"/>
    </row>
    <row r="1565" spans="1:1">
      <c r="A1565" s="375"/>
    </row>
    <row r="1566" spans="1:1">
      <c r="A1566" s="375"/>
    </row>
    <row r="1567" spans="1:1">
      <c r="A1567" s="375"/>
    </row>
    <row r="1568" spans="1:1">
      <c r="A1568" s="375"/>
    </row>
    <row r="1569" spans="1:1">
      <c r="A1569" s="375"/>
    </row>
    <row r="1570" spans="1:1">
      <c r="A1570" s="375"/>
    </row>
    <row r="1571" spans="1:1">
      <c r="A1571" s="375"/>
    </row>
    <row r="1572" spans="1:1">
      <c r="A1572" s="375"/>
    </row>
    <row r="1573" spans="1:1">
      <c r="A1573" s="375"/>
    </row>
    <row r="1574" spans="1:1">
      <c r="A1574" s="375"/>
    </row>
    <row r="1575" spans="1:1">
      <c r="A1575" s="375"/>
    </row>
    <row r="1576" spans="1:1">
      <c r="A1576" s="375"/>
    </row>
    <row r="1577" spans="1:1">
      <c r="A1577" s="375"/>
    </row>
    <row r="1578" spans="1:1">
      <c r="A1578" s="375"/>
    </row>
    <row r="1579" spans="1:1">
      <c r="A1579" s="375"/>
    </row>
    <row r="1580" spans="1:1">
      <c r="A1580" s="375"/>
    </row>
    <row r="1581" spans="1:1">
      <c r="A1581" s="375"/>
    </row>
    <row r="1582" spans="1:1">
      <c r="A1582" s="375"/>
    </row>
    <row r="1583" spans="1:1">
      <c r="A1583" s="375"/>
    </row>
    <row r="1584" spans="1:1">
      <c r="A1584" s="375"/>
    </row>
    <row r="1585" spans="1:1">
      <c r="A1585" s="375"/>
    </row>
    <row r="1586" spans="1:1">
      <c r="A1586" s="375"/>
    </row>
    <row r="1587" spans="1:1">
      <c r="A1587" s="375"/>
    </row>
    <row r="1588" spans="1:1">
      <c r="A1588" s="375"/>
    </row>
    <row r="1589" spans="1:1">
      <c r="A1589" s="375"/>
    </row>
    <row r="1590" spans="1:1">
      <c r="A1590" s="375"/>
    </row>
    <row r="1591" spans="1:1">
      <c r="A1591" s="375"/>
    </row>
    <row r="1592" spans="1:1">
      <c r="A1592" s="375"/>
    </row>
    <row r="1593" spans="1:1">
      <c r="A1593" s="375"/>
    </row>
    <row r="1594" spans="1:1">
      <c r="A1594" s="375"/>
    </row>
    <row r="1595" spans="1:1">
      <c r="A1595" s="375"/>
    </row>
    <row r="1596" spans="1:1">
      <c r="A1596" s="375"/>
    </row>
    <row r="1597" spans="1:1">
      <c r="A1597" s="375"/>
    </row>
    <row r="1598" spans="1:1">
      <c r="A1598" s="375"/>
    </row>
    <row r="1599" spans="1:1">
      <c r="A1599" s="375"/>
    </row>
    <row r="1600" spans="1:1">
      <c r="A1600" s="375"/>
    </row>
    <row r="1601" spans="1:1">
      <c r="A1601" s="375"/>
    </row>
    <row r="1602" spans="1:1">
      <c r="A1602" s="375"/>
    </row>
    <row r="1603" spans="1:1">
      <c r="A1603" s="375"/>
    </row>
    <row r="1604" spans="1:1">
      <c r="A1604" s="375"/>
    </row>
    <row r="1605" spans="1:1">
      <c r="A1605" s="375"/>
    </row>
    <row r="1606" spans="1:1">
      <c r="A1606" s="375"/>
    </row>
    <row r="1607" spans="1:1">
      <c r="A1607" s="375"/>
    </row>
    <row r="1608" spans="1:1">
      <c r="A1608" s="375"/>
    </row>
    <row r="1609" spans="1:1">
      <c r="A1609" s="375"/>
    </row>
    <row r="1610" spans="1:1">
      <c r="A1610" s="375"/>
    </row>
    <row r="1611" spans="1:1">
      <c r="A1611" s="375"/>
    </row>
    <row r="1612" spans="1:1">
      <c r="A1612" s="375"/>
    </row>
    <row r="1613" spans="1:1">
      <c r="A1613" s="375"/>
    </row>
    <row r="1614" spans="1:1">
      <c r="A1614" s="375"/>
    </row>
    <row r="1615" spans="1:1">
      <c r="A1615" s="375"/>
    </row>
    <row r="1616" spans="1:1">
      <c r="A1616" s="375"/>
    </row>
    <row r="1617" spans="1:1">
      <c r="A1617" s="375"/>
    </row>
    <row r="1618" spans="1:1">
      <c r="A1618" s="375"/>
    </row>
    <row r="1619" spans="1:1">
      <c r="A1619" s="375"/>
    </row>
    <row r="1620" spans="1:1">
      <c r="A1620" s="375"/>
    </row>
    <row r="1621" spans="1:1">
      <c r="A1621" s="375"/>
    </row>
    <row r="1622" spans="1:1">
      <c r="A1622" s="375"/>
    </row>
    <row r="1623" spans="1:1">
      <c r="A1623" s="375"/>
    </row>
    <row r="1624" spans="1:1">
      <c r="A1624" s="375"/>
    </row>
    <row r="1625" spans="1:1">
      <c r="A1625" s="375"/>
    </row>
    <row r="1626" spans="1:1">
      <c r="A1626" s="375"/>
    </row>
    <row r="1627" spans="1:1">
      <c r="A1627" s="375"/>
    </row>
    <row r="1628" spans="1:1">
      <c r="A1628" s="375"/>
    </row>
    <row r="1629" spans="1:1">
      <c r="A1629" s="375"/>
    </row>
    <row r="1630" spans="1:1">
      <c r="A1630" s="375"/>
    </row>
    <row r="1631" spans="1:1">
      <c r="A1631" s="375"/>
    </row>
    <row r="1632" spans="1:1">
      <c r="A1632" s="375"/>
    </row>
    <row r="1633" spans="1:1">
      <c r="A1633" s="375"/>
    </row>
    <row r="1634" spans="1:1">
      <c r="A1634" s="375"/>
    </row>
  </sheetData>
  <autoFilter ref="A11:C1482"/>
  <mergeCells count="6">
    <mergeCell ref="A1:C1"/>
    <mergeCell ref="E10:I10"/>
    <mergeCell ref="H11:I11"/>
    <mergeCell ref="E11:E12"/>
    <mergeCell ref="F11:F12"/>
    <mergeCell ref="G11:G12"/>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90" zoomScaleNormal="90" workbookViewId="0">
      <pane xSplit="2" ySplit="6" topLeftCell="C7" activePane="bottomRight" state="frozen"/>
      <selection activeCell="L46" sqref="L46"/>
      <selection pane="topRight" activeCell="L46" sqref="L46"/>
      <selection pane="bottomLeft" activeCell="L46" sqref="L46"/>
      <selection pane="bottomRight" activeCell="O31" sqref="O31"/>
    </sheetView>
  </sheetViews>
  <sheetFormatPr defaultColWidth="9.109375" defaultRowHeight="13.8"/>
  <cols>
    <col min="1" max="2" width="12.109375" style="238" customWidth="1"/>
    <col min="3" max="3" width="10.6640625" style="238" customWidth="1"/>
    <col min="4" max="18" width="9.109375" style="238"/>
    <col min="19" max="19" width="9.109375" style="238" customWidth="1"/>
    <col min="20" max="16384" width="9.109375" style="238"/>
  </cols>
  <sheetData>
    <row r="1" spans="1:18" ht="14.4" thickBot="1"/>
    <row r="2" spans="1:18" ht="14.4" thickBot="1">
      <c r="A2" s="399"/>
      <c r="B2" s="399"/>
      <c r="C2" s="1038" t="s">
        <v>387</v>
      </c>
      <c r="D2" s="1039"/>
      <c r="E2" s="1039"/>
      <c r="F2" s="1039"/>
      <c r="G2" s="1038" t="s">
        <v>389</v>
      </c>
      <c r="H2" s="1039"/>
      <c r="I2" s="1039"/>
      <c r="J2" s="1039"/>
      <c r="K2" s="1038" t="s">
        <v>388</v>
      </c>
      <c r="L2" s="1039"/>
      <c r="M2" s="1039"/>
      <c r="N2" s="1040"/>
      <c r="O2" s="1038" t="s">
        <v>390</v>
      </c>
      <c r="P2" s="1039"/>
      <c r="Q2" s="1039"/>
      <c r="R2" s="1041"/>
    </row>
    <row r="3" spans="1:18" ht="14.4" thickBot="1">
      <c r="A3" s="399"/>
      <c r="B3" s="399"/>
      <c r="C3" s="1036" t="s">
        <v>440</v>
      </c>
      <c r="D3" s="1034"/>
      <c r="E3" s="1034" t="s">
        <v>441</v>
      </c>
      <c r="F3" s="1035"/>
      <c r="G3" s="1036" t="s">
        <v>440</v>
      </c>
      <c r="H3" s="1034"/>
      <c r="I3" s="1034" t="s">
        <v>441</v>
      </c>
      <c r="J3" s="1035"/>
      <c r="K3" s="1036" t="s">
        <v>440</v>
      </c>
      <c r="L3" s="1034"/>
      <c r="M3" s="1034" t="s">
        <v>441</v>
      </c>
      <c r="N3" s="1037"/>
      <c r="O3" s="1036" t="s">
        <v>440</v>
      </c>
      <c r="P3" s="1034"/>
      <c r="Q3" s="1034" t="s">
        <v>441</v>
      </c>
      <c r="R3" s="1035"/>
    </row>
    <row r="4" spans="1:18">
      <c r="A4" s="1030" t="s">
        <v>262</v>
      </c>
      <c r="B4" s="1032" t="s">
        <v>79</v>
      </c>
      <c r="C4" s="387" t="s">
        <v>297</v>
      </c>
      <c r="D4" s="388" t="s">
        <v>298</v>
      </c>
      <c r="E4" s="388" t="s">
        <v>297</v>
      </c>
      <c r="F4" s="445" t="s">
        <v>298</v>
      </c>
      <c r="G4" s="387" t="s">
        <v>297</v>
      </c>
      <c r="H4" s="388" t="s">
        <v>298</v>
      </c>
      <c r="I4" s="388" t="s">
        <v>297</v>
      </c>
      <c r="J4" s="445" t="s">
        <v>298</v>
      </c>
      <c r="K4" s="387" t="s">
        <v>297</v>
      </c>
      <c r="L4" s="388" t="s">
        <v>298</v>
      </c>
      <c r="M4" s="388" t="s">
        <v>297</v>
      </c>
      <c r="N4" s="447" t="s">
        <v>298</v>
      </c>
      <c r="O4" s="387" t="s">
        <v>297</v>
      </c>
      <c r="P4" s="388" t="s">
        <v>298</v>
      </c>
      <c r="Q4" s="388" t="s">
        <v>297</v>
      </c>
      <c r="R4" s="445" t="s">
        <v>298</v>
      </c>
    </row>
    <row r="5" spans="1:18">
      <c r="A5" s="1031"/>
      <c r="B5" s="1033"/>
      <c r="C5" s="393" t="s">
        <v>265</v>
      </c>
      <c r="D5" s="391" t="s">
        <v>265</v>
      </c>
      <c r="E5" s="433" t="s">
        <v>265</v>
      </c>
      <c r="F5" s="392" t="s">
        <v>265</v>
      </c>
      <c r="G5" s="393" t="s">
        <v>265</v>
      </c>
      <c r="H5" s="391" t="s">
        <v>265</v>
      </c>
      <c r="I5" s="433" t="s">
        <v>265</v>
      </c>
      <c r="J5" s="392" t="s">
        <v>265</v>
      </c>
      <c r="K5" s="393" t="s">
        <v>265</v>
      </c>
      <c r="L5" s="391" t="s">
        <v>265</v>
      </c>
      <c r="M5" s="433" t="s">
        <v>265</v>
      </c>
      <c r="N5" s="448" t="s">
        <v>265</v>
      </c>
      <c r="O5" s="393" t="s">
        <v>265</v>
      </c>
      <c r="P5" s="391" t="s">
        <v>265</v>
      </c>
      <c r="Q5" s="433" t="s">
        <v>265</v>
      </c>
      <c r="R5" s="392" t="s">
        <v>265</v>
      </c>
    </row>
    <row r="6" spans="1:18" s="281" customFormat="1" ht="14.4" thickBot="1">
      <c r="A6" s="434" t="s">
        <v>321</v>
      </c>
      <c r="B6" s="452" t="s">
        <v>321</v>
      </c>
      <c r="C6" s="395">
        <v>30</v>
      </c>
      <c r="D6" s="394">
        <v>15</v>
      </c>
      <c r="E6" s="435">
        <v>30</v>
      </c>
      <c r="F6" s="446">
        <v>15</v>
      </c>
      <c r="G6" s="395">
        <v>30</v>
      </c>
      <c r="H6" s="394">
        <v>15</v>
      </c>
      <c r="I6" s="435">
        <v>30</v>
      </c>
      <c r="J6" s="446">
        <v>15</v>
      </c>
      <c r="K6" s="395">
        <v>30</v>
      </c>
      <c r="L6" s="394">
        <v>15</v>
      </c>
      <c r="M6" s="435">
        <v>30</v>
      </c>
      <c r="N6" s="449">
        <v>15</v>
      </c>
      <c r="O6" s="395">
        <v>30</v>
      </c>
      <c r="P6" s="394">
        <v>15</v>
      </c>
      <c r="Q6" s="435">
        <v>30</v>
      </c>
      <c r="R6" s="446">
        <v>15</v>
      </c>
    </row>
    <row r="7" spans="1:18" ht="20.100000000000001" customHeight="1" thickBot="1">
      <c r="A7" s="437">
        <v>43769</v>
      </c>
      <c r="B7" s="453"/>
      <c r="C7" s="504">
        <v>20.8</v>
      </c>
      <c r="D7" s="505">
        <v>14</v>
      </c>
      <c r="E7" s="860">
        <v>7.1</v>
      </c>
      <c r="F7" s="861">
        <v>6.8</v>
      </c>
      <c r="G7" s="504">
        <v>4</v>
      </c>
      <c r="H7" s="505">
        <v>2.8</v>
      </c>
      <c r="I7" s="860">
        <v>18.8</v>
      </c>
      <c r="J7" s="862">
        <v>18.2</v>
      </c>
      <c r="K7" s="480"/>
      <c r="L7" s="481"/>
      <c r="M7" s="481"/>
      <c r="N7" s="482"/>
      <c r="O7" s="480">
        <v>4.8</v>
      </c>
      <c r="P7" s="481">
        <v>2.1</v>
      </c>
      <c r="Q7" s="863">
        <v>4</v>
      </c>
      <c r="R7" s="864">
        <v>4</v>
      </c>
    </row>
    <row r="8" spans="1:18" ht="20.100000000000001" customHeight="1">
      <c r="A8" s="412">
        <v>43779</v>
      </c>
      <c r="B8" s="454"/>
      <c r="C8" s="506">
        <v>3.3</v>
      </c>
      <c r="D8" s="507">
        <v>3.2</v>
      </c>
      <c r="E8" s="865">
        <v>4</v>
      </c>
      <c r="F8" s="866">
        <v>4</v>
      </c>
      <c r="G8" s="506">
        <v>8.1</v>
      </c>
      <c r="H8" s="507">
        <v>8</v>
      </c>
      <c r="I8" s="865">
        <v>4</v>
      </c>
      <c r="J8" s="866">
        <v>4</v>
      </c>
      <c r="K8" s="485"/>
      <c r="L8" s="486"/>
      <c r="M8" s="486"/>
      <c r="N8" s="487"/>
      <c r="O8" s="483">
        <v>4.9000000000000004</v>
      </c>
      <c r="P8" s="484">
        <v>2.2999999999999998</v>
      </c>
      <c r="Q8" s="865">
        <v>4</v>
      </c>
      <c r="R8" s="866">
        <v>4</v>
      </c>
    </row>
    <row r="9" spans="1:18" ht="20.100000000000001" customHeight="1" thickBot="1">
      <c r="A9" s="397">
        <v>43796</v>
      </c>
      <c r="B9" s="398"/>
      <c r="C9" s="488"/>
      <c r="D9" s="489"/>
      <c r="E9" s="489"/>
      <c r="F9" s="490"/>
      <c r="G9" s="488"/>
      <c r="H9" s="489"/>
      <c r="I9" s="489"/>
      <c r="J9" s="490"/>
      <c r="K9" s="500">
        <v>3.9</v>
      </c>
      <c r="L9" s="501">
        <v>3.6</v>
      </c>
      <c r="M9" s="867">
        <v>4</v>
      </c>
      <c r="N9" s="868">
        <v>4</v>
      </c>
      <c r="O9" s="488"/>
      <c r="P9" s="489"/>
      <c r="Q9" s="489"/>
      <c r="R9" s="490"/>
    </row>
    <row r="10" spans="1:18" ht="20.100000000000001" customHeight="1">
      <c r="A10" s="412">
        <v>43827.916666666664</v>
      </c>
      <c r="B10" s="450">
        <v>43827.916666666664</v>
      </c>
      <c r="C10" s="491"/>
      <c r="D10" s="492"/>
      <c r="E10" s="492"/>
      <c r="F10" s="493"/>
      <c r="G10" s="491"/>
      <c r="H10" s="492"/>
      <c r="I10" s="492"/>
      <c r="J10" s="493"/>
      <c r="K10" s="502">
        <v>3</v>
      </c>
      <c r="L10" s="503">
        <v>3</v>
      </c>
      <c r="M10" s="869">
        <v>4</v>
      </c>
      <c r="N10" s="870">
        <v>4</v>
      </c>
      <c r="O10" s="491"/>
      <c r="P10" s="492"/>
      <c r="Q10" s="492"/>
      <c r="R10" s="493"/>
    </row>
    <row r="11" spans="1:18" ht="20.100000000000001" customHeight="1">
      <c r="A11" s="396">
        <v>43828.8125</v>
      </c>
      <c r="B11" s="400">
        <v>43828.8125</v>
      </c>
      <c r="C11" s="508">
        <v>2.2000000000000002</v>
      </c>
      <c r="D11" s="509">
        <v>2.1</v>
      </c>
      <c r="E11" s="871">
        <v>6.87</v>
      </c>
      <c r="F11" s="872">
        <v>5</v>
      </c>
      <c r="G11" s="494"/>
      <c r="H11" s="495"/>
      <c r="I11" s="495"/>
      <c r="J11" s="496"/>
      <c r="K11" s="494"/>
      <c r="L11" s="495"/>
      <c r="M11" s="495"/>
      <c r="N11" s="497"/>
      <c r="O11" s="494"/>
      <c r="P11" s="495"/>
      <c r="Q11" s="495"/>
      <c r="R11" s="496"/>
    </row>
    <row r="12" spans="1:18" ht="20.100000000000001" customHeight="1">
      <c r="A12" s="396">
        <v>43828.916666666664</v>
      </c>
      <c r="B12" s="400">
        <v>43828.916666666664</v>
      </c>
      <c r="C12" s="494"/>
      <c r="D12" s="495"/>
      <c r="E12" s="495"/>
      <c r="F12" s="496"/>
      <c r="G12" s="494"/>
      <c r="H12" s="495"/>
      <c r="I12" s="495"/>
      <c r="J12" s="496"/>
      <c r="K12" s="494"/>
      <c r="L12" s="495"/>
      <c r="M12" s="495"/>
      <c r="N12" s="497"/>
      <c r="O12" s="498">
        <v>48.33</v>
      </c>
      <c r="P12" s="499">
        <v>46.7</v>
      </c>
      <c r="Q12" s="499">
        <v>42.76</v>
      </c>
      <c r="R12" s="859">
        <v>39.799999999999997</v>
      </c>
    </row>
    <row r="13" spans="1:18" ht="20.100000000000001" customHeight="1" thickBot="1">
      <c r="A13" s="397">
        <v>43830.288194444445</v>
      </c>
      <c r="B13" s="451">
        <v>43830.288194444445</v>
      </c>
      <c r="C13" s="913"/>
      <c r="D13" s="914"/>
      <c r="E13" s="914"/>
      <c r="F13" s="915"/>
      <c r="G13" s="916">
        <v>10.4</v>
      </c>
      <c r="H13" s="917">
        <v>14.2</v>
      </c>
      <c r="I13" s="911">
        <v>12.28</v>
      </c>
      <c r="J13" s="912">
        <v>11.7</v>
      </c>
      <c r="K13" s="913"/>
      <c r="L13" s="914"/>
      <c r="M13" s="914"/>
      <c r="N13" s="918"/>
      <c r="O13" s="913"/>
      <c r="P13" s="914"/>
      <c r="Q13" s="914"/>
      <c r="R13" s="915"/>
    </row>
    <row r="14" spans="1:18" ht="14.4" thickBot="1">
      <c r="A14" s="397">
        <v>43853.3125</v>
      </c>
      <c r="B14" s="551">
        <v>0.3125</v>
      </c>
      <c r="C14" s="919">
        <v>4.3</v>
      </c>
      <c r="D14" s="920">
        <v>4</v>
      </c>
      <c r="E14" s="863">
        <v>4</v>
      </c>
      <c r="F14" s="863">
        <v>4</v>
      </c>
      <c r="G14" s="921">
        <v>6.5</v>
      </c>
      <c r="H14" s="920">
        <v>5.9</v>
      </c>
      <c r="I14" s="860">
        <v>4.05</v>
      </c>
      <c r="J14" s="863">
        <v>4</v>
      </c>
      <c r="K14" s="921">
        <v>2.9</v>
      </c>
      <c r="L14" s="920">
        <v>2.6</v>
      </c>
      <c r="M14" s="863">
        <v>4</v>
      </c>
      <c r="N14" s="863">
        <v>4</v>
      </c>
      <c r="O14" s="921">
        <v>3.3</v>
      </c>
      <c r="P14" s="920">
        <v>2.5</v>
      </c>
      <c r="Q14" s="922">
        <v>5.133</v>
      </c>
      <c r="R14" s="861">
        <v>4.5999999999999996</v>
      </c>
    </row>
    <row r="15" spans="1:18">
      <c r="A15" s="980">
        <v>43872</v>
      </c>
      <c r="B15" s="981">
        <v>0.25</v>
      </c>
      <c r="C15" s="977"/>
      <c r="D15" s="978"/>
      <c r="E15" s="978"/>
      <c r="F15" s="978"/>
      <c r="G15" s="979">
        <v>2.2000000000000002</v>
      </c>
      <c r="H15" s="979">
        <v>2</v>
      </c>
      <c r="I15" s="865">
        <v>4</v>
      </c>
      <c r="J15" s="865">
        <v>4</v>
      </c>
      <c r="K15" s="979">
        <v>6.7</v>
      </c>
      <c r="L15" s="979">
        <v>6.5</v>
      </c>
      <c r="M15" s="865">
        <v>4</v>
      </c>
      <c r="N15" s="865">
        <v>4</v>
      </c>
      <c r="O15" s="979">
        <v>3.5</v>
      </c>
      <c r="P15" s="979">
        <v>2.7</v>
      </c>
      <c r="Q15" s="865">
        <v>4</v>
      </c>
      <c r="R15" s="866">
        <v>4</v>
      </c>
    </row>
    <row r="16" spans="1:18" ht="14.4" thickBot="1">
      <c r="A16" s="982">
        <v>43883</v>
      </c>
      <c r="B16" s="983">
        <v>0.39583333333333331</v>
      </c>
      <c r="C16" s="500">
        <v>2.5</v>
      </c>
      <c r="D16" s="501">
        <v>3.6</v>
      </c>
      <c r="E16" s="867">
        <v>4</v>
      </c>
      <c r="F16" s="868">
        <v>4</v>
      </c>
      <c r="G16" s="873"/>
      <c r="H16" s="873"/>
      <c r="I16" s="873"/>
      <c r="J16" s="873"/>
      <c r="K16" s="873"/>
      <c r="L16" s="873"/>
      <c r="M16" s="873"/>
      <c r="N16" s="873"/>
      <c r="O16" s="873"/>
      <c r="P16" s="873"/>
      <c r="Q16" s="873"/>
      <c r="R16" s="874"/>
    </row>
    <row r="17" spans="9:16">
      <c r="I17" s="820"/>
      <c r="J17" s="820"/>
      <c r="K17" s="820"/>
      <c r="L17" s="820"/>
      <c r="M17" s="820"/>
      <c r="N17" s="820"/>
      <c r="O17" s="820"/>
      <c r="P17" s="820"/>
    </row>
    <row r="18" spans="9:16">
      <c r="I18" s="241"/>
      <c r="J18" s="821"/>
      <c r="K18" s="821"/>
      <c r="L18" s="821"/>
      <c r="M18" s="821"/>
      <c r="N18" s="778"/>
      <c r="O18" s="241"/>
      <c r="P18" s="820"/>
    </row>
    <row r="19" spans="9:16">
      <c r="I19" s="82"/>
      <c r="J19" s="821"/>
      <c r="K19" s="821"/>
      <c r="L19" s="821"/>
      <c r="M19" s="821"/>
      <c r="N19" s="778"/>
      <c r="O19" s="241"/>
      <c r="P19" s="820"/>
    </row>
    <row r="20" spans="9:16">
      <c r="I20" s="241"/>
      <c r="J20" s="821"/>
      <c r="K20" s="821"/>
      <c r="L20" s="821"/>
      <c r="M20" s="821"/>
      <c r="N20" s="778"/>
      <c r="O20" s="241"/>
      <c r="P20" s="820"/>
    </row>
    <row r="21" spans="9:16">
      <c r="I21" s="82"/>
      <c r="J21" s="821"/>
      <c r="K21" s="821"/>
      <c r="L21" s="821"/>
      <c r="M21" s="821"/>
      <c r="N21" s="778"/>
      <c r="O21" s="82"/>
      <c r="P21" s="820"/>
    </row>
    <row r="22" spans="9:16">
      <c r="I22" s="820"/>
      <c r="J22" s="820"/>
      <c r="K22" s="820"/>
      <c r="L22" s="820"/>
      <c r="M22" s="820"/>
      <c r="N22" s="820"/>
      <c r="O22" s="820"/>
      <c r="P22" s="820"/>
    </row>
    <row r="23" spans="9:16">
      <c r="I23" s="820"/>
      <c r="J23" s="820"/>
      <c r="K23" s="820"/>
      <c r="L23" s="820"/>
      <c r="M23" s="820"/>
      <c r="N23" s="820"/>
      <c r="O23" s="820"/>
      <c r="P23" s="820"/>
    </row>
    <row r="24" spans="9:16">
      <c r="I24" s="820"/>
      <c r="J24" s="820"/>
      <c r="K24" s="820"/>
      <c r="L24" s="820"/>
      <c r="M24" s="820"/>
      <c r="N24" s="820"/>
      <c r="O24" s="820"/>
      <c r="P24" s="820"/>
    </row>
  </sheetData>
  <mergeCells count="14">
    <mergeCell ref="K3:L3"/>
    <mergeCell ref="M3:N3"/>
    <mergeCell ref="O3:P3"/>
    <mergeCell ref="Q3:R3"/>
    <mergeCell ref="C2:F2"/>
    <mergeCell ref="G2:J2"/>
    <mergeCell ref="K2:N2"/>
    <mergeCell ref="O2:R2"/>
    <mergeCell ref="I3:J3"/>
    <mergeCell ref="A4:A5"/>
    <mergeCell ref="B4:B5"/>
    <mergeCell ref="E3:F3"/>
    <mergeCell ref="C3:D3"/>
    <mergeCell ref="G3:H3"/>
  </mergeCells>
  <conditionalFormatting sqref="G15">
    <cfRule type="expression" dxfId="41" priority="8">
      <formula>G15&gt;30</formula>
    </cfRule>
  </conditionalFormatting>
  <conditionalFormatting sqref="H15">
    <cfRule type="expression" dxfId="40" priority="7">
      <formula>H15&gt;15</formula>
    </cfRule>
  </conditionalFormatting>
  <conditionalFormatting sqref="K15">
    <cfRule type="expression" dxfId="39" priority="6">
      <formula>K15&gt;30</formula>
    </cfRule>
  </conditionalFormatting>
  <conditionalFormatting sqref="L15">
    <cfRule type="expression" dxfId="38" priority="5">
      <formula>L15&gt;15</formula>
    </cfRule>
  </conditionalFormatting>
  <conditionalFormatting sqref="O15">
    <cfRule type="expression" dxfId="37" priority="4">
      <formula>O15&gt;30</formula>
    </cfRule>
  </conditionalFormatting>
  <conditionalFormatting sqref="P15">
    <cfRule type="expression" dxfId="36" priority="3">
      <formula>P15&gt;15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53"/>
  <sheetViews>
    <sheetView zoomScale="80" zoomScaleNormal="80" workbookViewId="0">
      <pane xSplit="2" ySplit="5" topLeftCell="C216" activePane="bottomRight" state="frozen"/>
      <selection activeCell="L46" sqref="L46"/>
      <selection pane="topRight" activeCell="L46" sqref="L46"/>
      <selection pane="bottomLeft" activeCell="L46" sqref="L46"/>
      <selection pane="bottomRight" activeCell="N254" sqref="N254"/>
    </sheetView>
  </sheetViews>
  <sheetFormatPr defaultColWidth="9.109375" defaultRowHeight="13.8"/>
  <cols>
    <col min="1" max="2" width="12.109375" style="238" customWidth="1"/>
    <col min="3" max="3" width="9.109375" style="238"/>
    <col min="4" max="4" width="10.6640625" style="238" customWidth="1"/>
    <col min="5" max="6" width="9.109375" style="238"/>
    <col min="7" max="7" width="10.44140625" style="238" customWidth="1"/>
    <col min="8" max="8" width="54.88671875" style="238" bestFit="1" customWidth="1"/>
    <col min="9" max="12" width="9.109375" style="238"/>
    <col min="13" max="13" width="10.109375" style="238" customWidth="1"/>
    <col min="14" max="14" width="68.6640625" style="238" bestFit="1" customWidth="1"/>
    <col min="15" max="18" width="9.109375" style="238"/>
    <col min="19" max="19" width="10.5546875" style="238" customWidth="1"/>
    <col min="20" max="20" width="42.88671875" style="238" customWidth="1"/>
    <col min="21" max="24" width="9.109375" style="238"/>
    <col min="25" max="25" width="10.5546875" style="238" customWidth="1"/>
    <col min="26" max="26" width="65.33203125" style="238" bestFit="1" customWidth="1"/>
    <col min="27" max="16384" width="9.109375" style="238"/>
  </cols>
  <sheetData>
    <row r="1" spans="1:26" ht="14.4" thickBot="1"/>
    <row r="2" spans="1:26" s="411" customFormat="1" ht="16.2" thickBot="1">
      <c r="A2" s="410"/>
      <c r="B2" s="410"/>
      <c r="C2" s="1047" t="s">
        <v>387</v>
      </c>
      <c r="D2" s="1048"/>
      <c r="E2" s="1048"/>
      <c r="F2" s="1048"/>
      <c r="G2" s="1048"/>
      <c r="H2" s="1049"/>
      <c r="I2" s="1047" t="s">
        <v>389</v>
      </c>
      <c r="J2" s="1048"/>
      <c r="K2" s="1048"/>
      <c r="L2" s="1048"/>
      <c r="M2" s="1048"/>
      <c r="N2" s="1049"/>
      <c r="O2" s="1047" t="s">
        <v>388</v>
      </c>
      <c r="P2" s="1048"/>
      <c r="Q2" s="1048"/>
      <c r="R2" s="1048"/>
      <c r="S2" s="1048"/>
      <c r="T2" s="1050"/>
      <c r="U2" s="1042" t="s">
        <v>501</v>
      </c>
      <c r="V2" s="1043"/>
      <c r="W2" s="1043"/>
      <c r="X2" s="1043"/>
      <c r="Y2" s="1043"/>
      <c r="Z2" s="1044"/>
    </row>
    <row r="3" spans="1:26">
      <c r="A3" s="1030" t="s">
        <v>262</v>
      </c>
      <c r="B3" s="1045" t="s">
        <v>79</v>
      </c>
      <c r="C3" s="512" t="s">
        <v>263</v>
      </c>
      <c r="D3" s="513" t="s">
        <v>297</v>
      </c>
      <c r="E3" s="513" t="s">
        <v>298</v>
      </c>
      <c r="F3" s="514" t="s">
        <v>91</v>
      </c>
      <c r="G3" s="513" t="s">
        <v>100</v>
      </c>
      <c r="H3" s="516" t="s">
        <v>264</v>
      </c>
      <c r="I3" s="512" t="s">
        <v>263</v>
      </c>
      <c r="J3" s="513" t="s">
        <v>297</v>
      </c>
      <c r="K3" s="513" t="s">
        <v>298</v>
      </c>
      <c r="L3" s="514" t="s">
        <v>91</v>
      </c>
      <c r="M3" s="513" t="s">
        <v>100</v>
      </c>
      <c r="N3" s="515" t="s">
        <v>264</v>
      </c>
      <c r="O3" s="517" t="s">
        <v>263</v>
      </c>
      <c r="P3" s="513" t="s">
        <v>297</v>
      </c>
      <c r="Q3" s="513" t="s">
        <v>298</v>
      </c>
      <c r="R3" s="514" t="s">
        <v>91</v>
      </c>
      <c r="S3" s="513" t="s">
        <v>100</v>
      </c>
      <c r="T3" s="515" t="s">
        <v>264</v>
      </c>
      <c r="U3" s="444" t="s">
        <v>263</v>
      </c>
      <c r="V3" s="388" t="s">
        <v>297</v>
      </c>
      <c r="W3" s="388" t="s">
        <v>298</v>
      </c>
      <c r="X3" s="389" t="s">
        <v>91</v>
      </c>
      <c r="Y3" s="388" t="s">
        <v>100</v>
      </c>
      <c r="Z3" s="390" t="s">
        <v>264</v>
      </c>
    </row>
    <row r="4" spans="1:26">
      <c r="A4" s="1031"/>
      <c r="B4" s="1046"/>
      <c r="C4" s="510" t="s">
        <v>265</v>
      </c>
      <c r="D4" s="433" t="s">
        <v>265</v>
      </c>
      <c r="E4" s="391" t="s">
        <v>265</v>
      </c>
      <c r="F4" s="391" t="s">
        <v>265</v>
      </c>
      <c r="G4" s="391" t="s">
        <v>214</v>
      </c>
      <c r="H4" s="448"/>
      <c r="I4" s="510" t="s">
        <v>265</v>
      </c>
      <c r="J4" s="433" t="s">
        <v>265</v>
      </c>
      <c r="K4" s="391" t="s">
        <v>265</v>
      </c>
      <c r="L4" s="391" t="s">
        <v>265</v>
      </c>
      <c r="M4" s="391" t="s">
        <v>214</v>
      </c>
      <c r="N4" s="392"/>
      <c r="O4" s="511" t="s">
        <v>265</v>
      </c>
      <c r="P4" s="433" t="s">
        <v>265</v>
      </c>
      <c r="Q4" s="391" t="s">
        <v>265</v>
      </c>
      <c r="R4" s="391" t="s">
        <v>265</v>
      </c>
      <c r="S4" s="391" t="s">
        <v>214</v>
      </c>
      <c r="T4" s="392"/>
      <c r="U4" s="511" t="s">
        <v>265</v>
      </c>
      <c r="V4" s="433" t="s">
        <v>265</v>
      </c>
      <c r="W4" s="391" t="s">
        <v>265</v>
      </c>
      <c r="X4" s="391" t="s">
        <v>265</v>
      </c>
      <c r="Y4" s="391" t="s">
        <v>214</v>
      </c>
      <c r="Z4" s="392"/>
    </row>
    <row r="5" spans="1:26" s="281" customFormat="1" ht="26.4">
      <c r="A5" s="719" t="s">
        <v>321</v>
      </c>
      <c r="B5" s="720" t="s">
        <v>321</v>
      </c>
      <c r="C5" s="690" t="s">
        <v>267</v>
      </c>
      <c r="D5" s="691">
        <v>30</v>
      </c>
      <c r="E5" s="692">
        <v>15</v>
      </c>
      <c r="F5" s="692" t="s">
        <v>295</v>
      </c>
      <c r="G5" s="692"/>
      <c r="H5" s="693" t="s">
        <v>323</v>
      </c>
      <c r="I5" s="656" t="s">
        <v>267</v>
      </c>
      <c r="J5" s="657">
        <v>30</v>
      </c>
      <c r="K5" s="658">
        <v>15</v>
      </c>
      <c r="L5" s="658" t="s">
        <v>295</v>
      </c>
      <c r="M5" s="658"/>
      <c r="N5" s="659" t="s">
        <v>323</v>
      </c>
      <c r="O5" s="721" t="s">
        <v>267</v>
      </c>
      <c r="P5" s="722">
        <v>30</v>
      </c>
      <c r="Q5" s="723">
        <v>15</v>
      </c>
      <c r="R5" s="723" t="s">
        <v>295</v>
      </c>
      <c r="S5" s="723"/>
      <c r="T5" s="724" t="s">
        <v>323</v>
      </c>
      <c r="U5" s="750" t="s">
        <v>267</v>
      </c>
      <c r="V5" s="751">
        <v>30</v>
      </c>
      <c r="W5" s="752">
        <v>15</v>
      </c>
      <c r="X5" s="752" t="s">
        <v>295</v>
      </c>
      <c r="Y5" s="752"/>
      <c r="Z5" s="753" t="s">
        <v>323</v>
      </c>
    </row>
    <row r="6" spans="1:26" ht="20.100000000000001" customHeight="1">
      <c r="A6" s="396">
        <v>43762</v>
      </c>
      <c r="B6" s="432"/>
      <c r="C6" s="694">
        <v>7</v>
      </c>
      <c r="D6" s="695">
        <v>2.2999999999999998</v>
      </c>
      <c r="E6" s="696">
        <v>2.1</v>
      </c>
      <c r="F6" s="696">
        <v>43</v>
      </c>
      <c r="G6" s="696"/>
      <c r="H6" s="697"/>
      <c r="I6" s="660"/>
      <c r="J6" s="661"/>
      <c r="K6" s="662"/>
      <c r="L6" s="662"/>
      <c r="M6" s="662"/>
      <c r="N6" s="663" t="s">
        <v>299</v>
      </c>
      <c r="O6" s="725"/>
      <c r="P6" s="726"/>
      <c r="Q6" s="727"/>
      <c r="R6" s="727"/>
      <c r="S6" s="727"/>
      <c r="T6" s="728" t="s">
        <v>299</v>
      </c>
      <c r="U6" s="754"/>
      <c r="V6" s="755"/>
      <c r="W6" s="756"/>
      <c r="X6" s="756"/>
      <c r="Y6" s="756"/>
      <c r="Z6" s="757" t="s">
        <v>299</v>
      </c>
    </row>
    <row r="7" spans="1:26" ht="20.100000000000001" customHeight="1">
      <c r="A7" s="396">
        <v>43763</v>
      </c>
      <c r="B7" s="432"/>
      <c r="C7" s="694">
        <v>7.8</v>
      </c>
      <c r="D7" s="695">
        <v>1.5</v>
      </c>
      <c r="E7" s="696"/>
      <c r="F7" s="696"/>
      <c r="G7" s="696"/>
      <c r="H7" s="698" t="s">
        <v>415</v>
      </c>
      <c r="I7" s="660"/>
      <c r="J7" s="661"/>
      <c r="K7" s="662"/>
      <c r="L7" s="662"/>
      <c r="M7" s="662"/>
      <c r="N7" s="663" t="s">
        <v>299</v>
      </c>
      <c r="O7" s="725"/>
      <c r="P7" s="726"/>
      <c r="Q7" s="727"/>
      <c r="R7" s="727"/>
      <c r="S7" s="727"/>
      <c r="T7" s="728" t="s">
        <v>299</v>
      </c>
      <c r="U7" s="754"/>
      <c r="V7" s="755"/>
      <c r="W7" s="756"/>
      <c r="X7" s="756"/>
      <c r="Y7" s="756"/>
      <c r="Z7" s="757" t="s">
        <v>299</v>
      </c>
    </row>
    <row r="8" spans="1:26" ht="20.100000000000001" customHeight="1">
      <c r="A8" s="396">
        <v>43764</v>
      </c>
      <c r="B8" s="432"/>
      <c r="C8" s="694"/>
      <c r="D8" s="695"/>
      <c r="E8" s="696"/>
      <c r="F8" s="696"/>
      <c r="G8" s="696"/>
      <c r="H8" s="697" t="s">
        <v>322</v>
      </c>
      <c r="I8" s="660"/>
      <c r="J8" s="661"/>
      <c r="K8" s="662"/>
      <c r="L8" s="662"/>
      <c r="M8" s="662"/>
      <c r="N8" s="663" t="s">
        <v>299</v>
      </c>
      <c r="O8" s="725"/>
      <c r="P8" s="726"/>
      <c r="Q8" s="727"/>
      <c r="R8" s="727"/>
      <c r="S8" s="727"/>
      <c r="T8" s="728" t="s">
        <v>299</v>
      </c>
      <c r="U8" s="754"/>
      <c r="V8" s="755"/>
      <c r="W8" s="756"/>
      <c r="X8" s="756"/>
      <c r="Y8" s="756"/>
      <c r="Z8" s="757" t="s">
        <v>299</v>
      </c>
    </row>
    <row r="9" spans="1:26" ht="20.100000000000001" customHeight="1">
      <c r="A9" s="396">
        <v>43765</v>
      </c>
      <c r="B9" s="432"/>
      <c r="C9" s="694">
        <v>7.4</v>
      </c>
      <c r="D9" s="695">
        <v>0.7</v>
      </c>
      <c r="E9" s="696"/>
      <c r="F9" s="696">
        <v>51</v>
      </c>
      <c r="G9" s="696"/>
      <c r="H9" s="698" t="s">
        <v>415</v>
      </c>
      <c r="I9" s="660">
        <v>7.25</v>
      </c>
      <c r="J9" s="661">
        <v>4.2</v>
      </c>
      <c r="K9" s="662"/>
      <c r="L9" s="662">
        <v>80</v>
      </c>
      <c r="M9" s="662"/>
      <c r="N9" s="664" t="s">
        <v>415</v>
      </c>
      <c r="O9" s="725"/>
      <c r="P9" s="726"/>
      <c r="Q9" s="727"/>
      <c r="R9" s="727"/>
      <c r="S9" s="727"/>
      <c r="T9" s="728" t="s">
        <v>299</v>
      </c>
      <c r="U9" s="754"/>
      <c r="V9" s="755"/>
      <c r="W9" s="756"/>
      <c r="X9" s="756"/>
      <c r="Y9" s="756"/>
      <c r="Z9" s="757" t="s">
        <v>299</v>
      </c>
    </row>
    <row r="10" spans="1:26" ht="20.100000000000001" customHeight="1">
      <c r="A10" s="396">
        <v>43766</v>
      </c>
      <c r="B10" s="432"/>
      <c r="C10" s="694">
        <v>7.49</v>
      </c>
      <c r="D10" s="695">
        <v>7</v>
      </c>
      <c r="E10" s="696"/>
      <c r="F10" s="696">
        <v>99</v>
      </c>
      <c r="G10" s="696"/>
      <c r="H10" s="698" t="s">
        <v>415</v>
      </c>
      <c r="I10" s="660">
        <v>7.6</v>
      </c>
      <c r="J10" s="661">
        <v>11</v>
      </c>
      <c r="K10" s="662"/>
      <c r="L10" s="662">
        <v>46</v>
      </c>
      <c r="M10" s="662"/>
      <c r="N10" s="664" t="s">
        <v>415</v>
      </c>
      <c r="O10" s="725"/>
      <c r="P10" s="726"/>
      <c r="Q10" s="727"/>
      <c r="R10" s="727"/>
      <c r="S10" s="727"/>
      <c r="T10" s="728" t="s">
        <v>299</v>
      </c>
      <c r="U10" s="754"/>
      <c r="V10" s="755"/>
      <c r="W10" s="756"/>
      <c r="X10" s="756"/>
      <c r="Y10" s="756"/>
      <c r="Z10" s="757" t="s">
        <v>299</v>
      </c>
    </row>
    <row r="11" spans="1:26" ht="20.100000000000001" customHeight="1">
      <c r="A11" s="396">
        <v>43767</v>
      </c>
      <c r="B11" s="432"/>
      <c r="C11" s="694">
        <v>7.3</v>
      </c>
      <c r="D11" s="695">
        <v>7.4</v>
      </c>
      <c r="E11" s="696">
        <v>7.4</v>
      </c>
      <c r="F11" s="696">
        <v>37</v>
      </c>
      <c r="G11" s="696"/>
      <c r="H11" s="697"/>
      <c r="I11" s="660">
        <v>7.6</v>
      </c>
      <c r="J11" s="661">
        <v>1.4</v>
      </c>
      <c r="K11" s="662"/>
      <c r="L11" s="662">
        <v>84</v>
      </c>
      <c r="M11" s="662"/>
      <c r="N11" s="664" t="s">
        <v>415</v>
      </c>
      <c r="O11" s="725"/>
      <c r="P11" s="726"/>
      <c r="Q11" s="727"/>
      <c r="R11" s="727"/>
      <c r="S11" s="727"/>
      <c r="T11" s="728" t="s">
        <v>299</v>
      </c>
      <c r="U11" s="754"/>
      <c r="V11" s="755"/>
      <c r="W11" s="756"/>
      <c r="X11" s="756"/>
      <c r="Y11" s="756"/>
      <c r="Z11" s="757" t="s">
        <v>299</v>
      </c>
    </row>
    <row r="12" spans="1:26" ht="20.100000000000001" customHeight="1">
      <c r="A12" s="396">
        <v>43768</v>
      </c>
      <c r="B12" s="432"/>
      <c r="C12" s="694">
        <v>7.55</v>
      </c>
      <c r="D12" s="695">
        <v>5.0999999999999996</v>
      </c>
      <c r="E12" s="696">
        <v>4.2</v>
      </c>
      <c r="F12" s="696">
        <v>35</v>
      </c>
      <c r="G12" s="696">
        <v>38</v>
      </c>
      <c r="H12" s="697"/>
      <c r="I12" s="660"/>
      <c r="J12" s="661"/>
      <c r="K12" s="662"/>
      <c r="L12" s="662"/>
      <c r="M12" s="662">
        <v>59</v>
      </c>
      <c r="N12" s="663"/>
      <c r="O12" s="725"/>
      <c r="P12" s="726"/>
      <c r="Q12" s="727"/>
      <c r="R12" s="727"/>
      <c r="S12" s="727"/>
      <c r="T12" s="728" t="s">
        <v>299</v>
      </c>
      <c r="U12" s="754"/>
      <c r="V12" s="755"/>
      <c r="W12" s="756"/>
      <c r="X12" s="756"/>
      <c r="Y12" s="756"/>
      <c r="Z12" s="757" t="s">
        <v>299</v>
      </c>
    </row>
    <row r="13" spans="1:26" ht="20.100000000000001" customHeight="1" thickBot="1">
      <c r="A13" s="397">
        <v>43769</v>
      </c>
      <c r="B13" s="431"/>
      <c r="C13" s="699">
        <v>7.45</v>
      </c>
      <c r="D13" s="700">
        <v>20.8</v>
      </c>
      <c r="E13" s="701">
        <v>14</v>
      </c>
      <c r="F13" s="701">
        <v>30</v>
      </c>
      <c r="G13" s="701"/>
      <c r="H13" s="702"/>
      <c r="I13" s="665">
        <v>7.33</v>
      </c>
      <c r="J13" s="666">
        <v>4</v>
      </c>
      <c r="K13" s="667">
        <v>2.8</v>
      </c>
      <c r="L13" s="667">
        <v>18.7</v>
      </c>
      <c r="M13" s="667"/>
      <c r="N13" s="668"/>
      <c r="O13" s="729"/>
      <c r="P13" s="730"/>
      <c r="Q13" s="731"/>
      <c r="R13" s="731"/>
      <c r="S13" s="731"/>
      <c r="T13" s="732" t="s">
        <v>299</v>
      </c>
      <c r="U13" s="758">
        <v>7.37</v>
      </c>
      <c r="V13" s="759">
        <v>4.8</v>
      </c>
      <c r="W13" s="760">
        <v>2.1</v>
      </c>
      <c r="X13" s="760">
        <v>17.2</v>
      </c>
      <c r="Y13" s="760"/>
      <c r="Z13" s="761"/>
    </row>
    <row r="14" spans="1:26" ht="20.100000000000001" customHeight="1">
      <c r="A14" s="403">
        <v>43770</v>
      </c>
      <c r="B14" s="436"/>
      <c r="C14" s="703">
        <v>7.55</v>
      </c>
      <c r="D14" s="704">
        <v>8.9</v>
      </c>
      <c r="E14" s="705">
        <v>7.4</v>
      </c>
      <c r="F14" s="705">
        <v>30</v>
      </c>
      <c r="G14" s="705">
        <v>38.18</v>
      </c>
      <c r="H14" s="706"/>
      <c r="I14" s="669">
        <v>7.45</v>
      </c>
      <c r="J14" s="670">
        <v>8.4</v>
      </c>
      <c r="K14" s="671">
        <v>6.2</v>
      </c>
      <c r="L14" s="671">
        <v>58.7</v>
      </c>
      <c r="M14" s="671">
        <v>33.32</v>
      </c>
      <c r="N14" s="672"/>
      <c r="O14" s="733"/>
      <c r="P14" s="734"/>
      <c r="Q14" s="735"/>
      <c r="R14" s="735"/>
      <c r="S14" s="735"/>
      <c r="T14" s="736" t="s">
        <v>299</v>
      </c>
      <c r="U14" s="762">
        <v>7.92</v>
      </c>
      <c r="V14" s="763">
        <v>3</v>
      </c>
      <c r="W14" s="764">
        <v>2.4</v>
      </c>
      <c r="X14" s="764">
        <v>18.2</v>
      </c>
      <c r="Y14" s="764">
        <v>61</v>
      </c>
      <c r="Z14" s="765"/>
    </row>
    <row r="15" spans="1:26" ht="20.100000000000001" customHeight="1">
      <c r="A15" s="396">
        <v>43771</v>
      </c>
      <c r="B15" s="432"/>
      <c r="C15" s="707">
        <v>7.62</v>
      </c>
      <c r="D15" s="708">
        <v>7.1</v>
      </c>
      <c r="E15" s="709">
        <v>4.5</v>
      </c>
      <c r="F15" s="709">
        <v>38</v>
      </c>
      <c r="G15" s="709">
        <v>34.6</v>
      </c>
      <c r="H15" s="697"/>
      <c r="I15" s="673">
        <v>7.51</v>
      </c>
      <c r="J15" s="674">
        <v>7.6</v>
      </c>
      <c r="K15" s="675">
        <v>1.8</v>
      </c>
      <c r="L15" s="675">
        <v>55.6</v>
      </c>
      <c r="M15" s="675">
        <v>41.32</v>
      </c>
      <c r="N15" s="663"/>
      <c r="O15" s="725"/>
      <c r="P15" s="726"/>
      <c r="Q15" s="727"/>
      <c r="R15" s="727"/>
      <c r="S15" s="727"/>
      <c r="T15" s="728" t="s">
        <v>299</v>
      </c>
      <c r="U15" s="766">
        <v>7.51</v>
      </c>
      <c r="V15" s="767">
        <v>6.9</v>
      </c>
      <c r="W15" s="768">
        <v>3.1</v>
      </c>
      <c r="X15" s="768">
        <v>18.7</v>
      </c>
      <c r="Y15" s="768">
        <v>37.96</v>
      </c>
      <c r="Z15" s="757"/>
    </row>
    <row r="16" spans="1:26" ht="20.100000000000001" customHeight="1">
      <c r="A16" s="396">
        <v>43772</v>
      </c>
      <c r="B16" s="432"/>
      <c r="C16" s="707">
        <v>7.4</v>
      </c>
      <c r="D16" s="708">
        <v>3.4</v>
      </c>
      <c r="E16" s="709">
        <v>2.1</v>
      </c>
      <c r="F16" s="709">
        <v>47.3</v>
      </c>
      <c r="G16" s="709">
        <v>47.3</v>
      </c>
      <c r="H16" s="697"/>
      <c r="I16" s="673">
        <v>8.07</v>
      </c>
      <c r="J16" s="674">
        <v>5.0999999999999996</v>
      </c>
      <c r="K16" s="675">
        <v>3.9</v>
      </c>
      <c r="L16" s="675">
        <v>43.15</v>
      </c>
      <c r="M16" s="675">
        <v>43.15</v>
      </c>
      <c r="N16" s="663"/>
      <c r="O16" s="725"/>
      <c r="P16" s="726"/>
      <c r="Q16" s="727"/>
      <c r="R16" s="727"/>
      <c r="S16" s="727"/>
      <c r="T16" s="728" t="s">
        <v>299</v>
      </c>
      <c r="U16" s="766">
        <v>7.41</v>
      </c>
      <c r="V16" s="767">
        <v>3.6</v>
      </c>
      <c r="W16" s="768">
        <v>3.2</v>
      </c>
      <c r="X16" s="768">
        <v>26.94</v>
      </c>
      <c r="Y16" s="768">
        <v>26.94</v>
      </c>
      <c r="Z16" s="757"/>
    </row>
    <row r="17" spans="1:26" ht="20.100000000000001" customHeight="1">
      <c r="A17" s="396">
        <v>43773</v>
      </c>
      <c r="B17" s="432"/>
      <c r="C17" s="707">
        <v>7.43</v>
      </c>
      <c r="D17" s="708">
        <v>1.9</v>
      </c>
      <c r="E17" s="709">
        <v>1</v>
      </c>
      <c r="F17" s="709">
        <v>37.700000000000003</v>
      </c>
      <c r="G17" s="709">
        <v>54</v>
      </c>
      <c r="H17" s="697"/>
      <c r="I17" s="673">
        <v>8.08</v>
      </c>
      <c r="J17" s="674">
        <v>3.7</v>
      </c>
      <c r="K17" s="675">
        <v>3.5</v>
      </c>
      <c r="L17" s="675">
        <v>45.2</v>
      </c>
      <c r="M17" s="675">
        <v>47.6</v>
      </c>
      <c r="N17" s="663"/>
      <c r="O17" s="725"/>
      <c r="P17" s="726"/>
      <c r="Q17" s="727"/>
      <c r="R17" s="727"/>
      <c r="S17" s="727"/>
      <c r="T17" s="728" t="s">
        <v>299</v>
      </c>
      <c r="U17" s="766">
        <v>7.45</v>
      </c>
      <c r="V17" s="767">
        <v>3.2</v>
      </c>
      <c r="W17" s="768">
        <v>1.2</v>
      </c>
      <c r="X17" s="768">
        <v>16</v>
      </c>
      <c r="Y17" s="768">
        <v>26.94</v>
      </c>
      <c r="Z17" s="757"/>
    </row>
    <row r="18" spans="1:26" ht="20.100000000000001" customHeight="1">
      <c r="A18" s="396">
        <v>43774</v>
      </c>
      <c r="B18" s="432"/>
      <c r="C18" s="707">
        <v>7.5</v>
      </c>
      <c r="D18" s="708">
        <v>2.4</v>
      </c>
      <c r="E18" s="709">
        <v>1</v>
      </c>
      <c r="F18" s="709">
        <v>44</v>
      </c>
      <c r="G18" s="709">
        <v>42</v>
      </c>
      <c r="H18" s="697"/>
      <c r="I18" s="673">
        <v>8</v>
      </c>
      <c r="J18" s="674">
        <v>3.8</v>
      </c>
      <c r="K18" s="675">
        <v>2.8</v>
      </c>
      <c r="L18" s="675">
        <v>41.6</v>
      </c>
      <c r="M18" s="675">
        <v>42.1</v>
      </c>
      <c r="N18" s="663"/>
      <c r="O18" s="725"/>
      <c r="P18" s="726"/>
      <c r="Q18" s="727"/>
      <c r="R18" s="727"/>
      <c r="S18" s="727"/>
      <c r="T18" s="728" t="s">
        <v>299</v>
      </c>
      <c r="U18" s="766">
        <v>7.5</v>
      </c>
      <c r="V18" s="767">
        <v>4.2</v>
      </c>
      <c r="W18" s="768">
        <v>2.8</v>
      </c>
      <c r="X18" s="768">
        <v>16</v>
      </c>
      <c r="Y18" s="768">
        <v>31</v>
      </c>
      <c r="Z18" s="757"/>
    </row>
    <row r="19" spans="1:26" ht="20.100000000000001" customHeight="1">
      <c r="A19" s="396">
        <v>43775</v>
      </c>
      <c r="B19" s="432"/>
      <c r="C19" s="707">
        <v>7.53</v>
      </c>
      <c r="D19" s="708">
        <v>2.1</v>
      </c>
      <c r="E19" s="709">
        <v>1.4</v>
      </c>
      <c r="F19" s="709">
        <v>46</v>
      </c>
      <c r="G19" s="709">
        <v>81</v>
      </c>
      <c r="H19" s="697"/>
      <c r="I19" s="673">
        <v>7.86</v>
      </c>
      <c r="J19" s="674">
        <v>4.2</v>
      </c>
      <c r="K19" s="675">
        <v>3.7</v>
      </c>
      <c r="L19" s="675">
        <v>42</v>
      </c>
      <c r="M19" s="675">
        <v>58</v>
      </c>
      <c r="N19" s="663"/>
      <c r="O19" s="725"/>
      <c r="P19" s="726"/>
      <c r="Q19" s="727"/>
      <c r="R19" s="727"/>
      <c r="S19" s="727"/>
      <c r="T19" s="728" t="s">
        <v>299</v>
      </c>
      <c r="U19" s="766">
        <v>7.65</v>
      </c>
      <c r="V19" s="767">
        <v>3.2</v>
      </c>
      <c r="W19" s="768">
        <v>2.1</v>
      </c>
      <c r="X19" s="768">
        <v>14.4</v>
      </c>
      <c r="Y19" s="768">
        <v>22.5</v>
      </c>
      <c r="Z19" s="757"/>
    </row>
    <row r="20" spans="1:26" ht="20.100000000000001" customHeight="1">
      <c r="A20" s="396">
        <v>43776</v>
      </c>
      <c r="B20" s="432"/>
      <c r="C20" s="707">
        <v>7.45</v>
      </c>
      <c r="D20" s="708">
        <v>3.4</v>
      </c>
      <c r="E20" s="709">
        <v>3.4</v>
      </c>
      <c r="F20" s="709">
        <v>48.1</v>
      </c>
      <c r="G20" s="709">
        <v>88</v>
      </c>
      <c r="H20" s="697"/>
      <c r="I20" s="673">
        <v>8.1</v>
      </c>
      <c r="J20" s="674">
        <v>6.1</v>
      </c>
      <c r="K20" s="675">
        <v>2.8</v>
      </c>
      <c r="L20" s="675">
        <v>33.4</v>
      </c>
      <c r="M20" s="675">
        <v>41.95</v>
      </c>
      <c r="N20" s="663"/>
      <c r="O20" s="725"/>
      <c r="P20" s="726"/>
      <c r="Q20" s="727"/>
      <c r="R20" s="727"/>
      <c r="S20" s="727"/>
      <c r="T20" s="728" t="s">
        <v>299</v>
      </c>
      <c r="U20" s="766">
        <v>7.5</v>
      </c>
      <c r="V20" s="767">
        <v>4.5</v>
      </c>
      <c r="W20" s="768">
        <v>3.9</v>
      </c>
      <c r="X20" s="768">
        <v>15.2</v>
      </c>
      <c r="Y20" s="768">
        <v>22.55</v>
      </c>
      <c r="Z20" s="757"/>
    </row>
    <row r="21" spans="1:26" ht="20.100000000000001" customHeight="1">
      <c r="A21" s="396">
        <v>43777</v>
      </c>
      <c r="B21" s="432"/>
      <c r="C21" s="707">
        <v>7.1</v>
      </c>
      <c r="D21" s="708">
        <v>5.5</v>
      </c>
      <c r="E21" s="709">
        <v>5.2</v>
      </c>
      <c r="F21" s="709">
        <v>47.4</v>
      </c>
      <c r="G21" s="709">
        <v>75</v>
      </c>
      <c r="H21" s="697"/>
      <c r="I21" s="673">
        <v>7.1</v>
      </c>
      <c r="J21" s="674">
        <v>4.5</v>
      </c>
      <c r="K21" s="675">
        <v>3.9</v>
      </c>
      <c r="L21" s="675">
        <v>31.8</v>
      </c>
      <c r="M21" s="675">
        <v>55</v>
      </c>
      <c r="N21" s="663"/>
      <c r="O21" s="725"/>
      <c r="P21" s="726"/>
      <c r="Q21" s="727"/>
      <c r="R21" s="727"/>
      <c r="S21" s="727"/>
      <c r="T21" s="728" t="s">
        <v>299</v>
      </c>
      <c r="U21" s="766">
        <v>7.4</v>
      </c>
      <c r="V21" s="767">
        <v>4.4000000000000004</v>
      </c>
      <c r="W21" s="768">
        <v>3.4</v>
      </c>
      <c r="X21" s="768">
        <v>14.5</v>
      </c>
      <c r="Y21" s="768">
        <v>24.1</v>
      </c>
      <c r="Z21" s="757"/>
    </row>
    <row r="22" spans="1:26" ht="20.100000000000001" customHeight="1">
      <c r="A22" s="396">
        <v>43778</v>
      </c>
      <c r="B22" s="432"/>
      <c r="C22" s="707">
        <v>7.33</v>
      </c>
      <c r="D22" s="708">
        <v>6.5</v>
      </c>
      <c r="E22" s="709">
        <v>6.5</v>
      </c>
      <c r="F22" s="709">
        <v>45</v>
      </c>
      <c r="G22" s="709">
        <v>77</v>
      </c>
      <c r="H22" s="697"/>
      <c r="I22" s="673">
        <v>8.4700000000000006</v>
      </c>
      <c r="J22" s="674">
        <v>4.8</v>
      </c>
      <c r="K22" s="675">
        <v>3.8</v>
      </c>
      <c r="L22" s="675">
        <v>27.7</v>
      </c>
      <c r="M22" s="675">
        <v>30.8</v>
      </c>
      <c r="N22" s="663"/>
      <c r="O22" s="725"/>
      <c r="P22" s="726"/>
      <c r="Q22" s="727"/>
      <c r="R22" s="727"/>
      <c r="S22" s="727"/>
      <c r="T22" s="728" t="s">
        <v>299</v>
      </c>
      <c r="U22" s="766">
        <v>7.25</v>
      </c>
      <c r="V22" s="767">
        <v>2.2000000000000002</v>
      </c>
      <c r="W22" s="768">
        <v>2.1</v>
      </c>
      <c r="X22" s="768">
        <v>13.9</v>
      </c>
      <c r="Y22" s="768">
        <v>45.4</v>
      </c>
      <c r="Z22" s="757"/>
    </row>
    <row r="23" spans="1:26" ht="20.100000000000001" customHeight="1">
      <c r="A23" s="396">
        <v>43779</v>
      </c>
      <c r="B23" s="432"/>
      <c r="C23" s="707">
        <v>7.21</v>
      </c>
      <c r="D23" s="708">
        <v>3.3</v>
      </c>
      <c r="E23" s="709">
        <v>3.2</v>
      </c>
      <c r="F23" s="709">
        <v>46.8</v>
      </c>
      <c r="G23" s="709">
        <v>67</v>
      </c>
      <c r="H23" s="697"/>
      <c r="I23" s="673">
        <v>7.45</v>
      </c>
      <c r="J23" s="674">
        <v>8.1</v>
      </c>
      <c r="K23" s="675">
        <v>8</v>
      </c>
      <c r="L23" s="675">
        <v>24.6</v>
      </c>
      <c r="M23" s="675">
        <v>75</v>
      </c>
      <c r="N23" s="663"/>
      <c r="O23" s="725"/>
      <c r="P23" s="726"/>
      <c r="Q23" s="727"/>
      <c r="R23" s="727"/>
      <c r="S23" s="727"/>
      <c r="T23" s="728" t="s">
        <v>299</v>
      </c>
      <c r="U23" s="766">
        <v>7.2</v>
      </c>
      <c r="V23" s="767">
        <v>4.9000000000000004</v>
      </c>
      <c r="W23" s="768">
        <v>2.2999999999999998</v>
      </c>
      <c r="X23" s="768">
        <v>14.7</v>
      </c>
      <c r="Y23" s="768">
        <v>16.73</v>
      </c>
      <c r="Z23" s="757"/>
    </row>
    <row r="24" spans="1:26" ht="20.100000000000001" customHeight="1">
      <c r="A24" s="396">
        <v>43780</v>
      </c>
      <c r="B24" s="432"/>
      <c r="C24" s="707">
        <v>7.58</v>
      </c>
      <c r="D24" s="708">
        <v>2.5</v>
      </c>
      <c r="E24" s="709">
        <v>1</v>
      </c>
      <c r="F24" s="709">
        <v>44.8</v>
      </c>
      <c r="G24" s="709">
        <v>64</v>
      </c>
      <c r="H24" s="697"/>
      <c r="I24" s="673">
        <v>7.86</v>
      </c>
      <c r="J24" s="674">
        <v>14.2</v>
      </c>
      <c r="K24" s="675">
        <v>13.2</v>
      </c>
      <c r="L24" s="675">
        <v>25</v>
      </c>
      <c r="M24" s="675">
        <v>40.03</v>
      </c>
      <c r="N24" s="663"/>
      <c r="O24" s="725"/>
      <c r="P24" s="726"/>
      <c r="Q24" s="727"/>
      <c r="R24" s="727"/>
      <c r="S24" s="727"/>
      <c r="T24" s="728" t="s">
        <v>299</v>
      </c>
      <c r="U24" s="766">
        <v>7.15</v>
      </c>
      <c r="V24" s="767">
        <v>1.6</v>
      </c>
      <c r="W24" s="768">
        <v>1</v>
      </c>
      <c r="X24" s="768">
        <v>14.6</v>
      </c>
      <c r="Y24" s="768">
        <v>25.65</v>
      </c>
      <c r="Z24" s="757"/>
    </row>
    <row r="25" spans="1:26" ht="20.100000000000001" customHeight="1">
      <c r="A25" s="396">
        <v>43781</v>
      </c>
      <c r="B25" s="432"/>
      <c r="C25" s="707">
        <v>7.43</v>
      </c>
      <c r="D25" s="708">
        <v>1.2</v>
      </c>
      <c r="E25" s="709">
        <v>1</v>
      </c>
      <c r="F25" s="709">
        <v>43.3</v>
      </c>
      <c r="G25" s="709">
        <v>58</v>
      </c>
      <c r="H25" s="697"/>
      <c r="I25" s="673">
        <v>7.85</v>
      </c>
      <c r="J25" s="674">
        <v>2.8</v>
      </c>
      <c r="K25" s="675">
        <v>1.5</v>
      </c>
      <c r="L25" s="675">
        <v>30.1</v>
      </c>
      <c r="M25" s="675">
        <v>35</v>
      </c>
      <c r="N25" s="663"/>
      <c r="O25" s="725"/>
      <c r="P25" s="726"/>
      <c r="Q25" s="727"/>
      <c r="R25" s="727"/>
      <c r="S25" s="727"/>
      <c r="T25" s="728" t="s">
        <v>299</v>
      </c>
      <c r="U25" s="766">
        <v>7.3</v>
      </c>
      <c r="V25" s="767">
        <v>1</v>
      </c>
      <c r="W25" s="768">
        <v>0.8</v>
      </c>
      <c r="X25" s="768">
        <v>11.3</v>
      </c>
      <c r="Y25" s="768">
        <v>19.3</v>
      </c>
      <c r="Z25" s="757"/>
    </row>
    <row r="26" spans="1:26" ht="20.100000000000001" customHeight="1">
      <c r="A26" s="396">
        <v>43782</v>
      </c>
      <c r="B26" s="432"/>
      <c r="C26" s="707">
        <v>7.8</v>
      </c>
      <c r="D26" s="708">
        <v>4</v>
      </c>
      <c r="E26" s="709">
        <v>4</v>
      </c>
      <c r="F26" s="709">
        <v>18.8</v>
      </c>
      <c r="G26" s="709">
        <v>45</v>
      </c>
      <c r="H26" s="697"/>
      <c r="I26" s="673">
        <v>8</v>
      </c>
      <c r="J26" s="674">
        <v>12.6</v>
      </c>
      <c r="K26" s="675">
        <v>9.1999999999999993</v>
      </c>
      <c r="L26" s="675">
        <v>58.1</v>
      </c>
      <c r="M26" s="675">
        <v>41</v>
      </c>
      <c r="N26" s="663"/>
      <c r="O26" s="725"/>
      <c r="P26" s="726"/>
      <c r="Q26" s="727"/>
      <c r="R26" s="727"/>
      <c r="S26" s="727"/>
      <c r="T26" s="728" t="s">
        <v>299</v>
      </c>
      <c r="U26" s="766">
        <v>7.12</v>
      </c>
      <c r="V26" s="767">
        <v>3</v>
      </c>
      <c r="W26" s="768">
        <v>2</v>
      </c>
      <c r="X26" s="768">
        <v>7</v>
      </c>
      <c r="Y26" s="768">
        <v>23</v>
      </c>
      <c r="Z26" s="757"/>
    </row>
    <row r="27" spans="1:26" ht="20.100000000000001" customHeight="1">
      <c r="A27" s="396">
        <v>43783</v>
      </c>
      <c r="B27" s="432"/>
      <c r="C27" s="707">
        <v>7.93</v>
      </c>
      <c r="D27" s="708">
        <v>3.3</v>
      </c>
      <c r="E27" s="709"/>
      <c r="F27" s="709">
        <v>42</v>
      </c>
      <c r="G27" s="709">
        <v>35</v>
      </c>
      <c r="H27" s="698" t="s">
        <v>415</v>
      </c>
      <c r="I27" s="673">
        <v>7.49</v>
      </c>
      <c r="J27" s="674">
        <v>11.3</v>
      </c>
      <c r="K27" s="675">
        <v>10.6</v>
      </c>
      <c r="L27" s="675">
        <v>40</v>
      </c>
      <c r="M27" s="675">
        <v>21</v>
      </c>
      <c r="N27" s="664"/>
      <c r="O27" s="737">
        <v>8.73</v>
      </c>
      <c r="P27" s="738">
        <v>1.3</v>
      </c>
      <c r="Q27" s="739"/>
      <c r="R27" s="739">
        <v>19</v>
      </c>
      <c r="S27" s="739">
        <v>8.5</v>
      </c>
      <c r="T27" s="740" t="s">
        <v>415</v>
      </c>
      <c r="U27" s="766">
        <v>7.73</v>
      </c>
      <c r="V27" s="767">
        <v>4.0999999999999996</v>
      </c>
      <c r="W27" s="768"/>
      <c r="X27" s="768">
        <v>11.6</v>
      </c>
      <c r="Y27" s="768">
        <v>17</v>
      </c>
      <c r="Z27" s="769" t="s">
        <v>415</v>
      </c>
    </row>
    <row r="28" spans="1:26" ht="20.100000000000001" customHeight="1">
      <c r="A28" s="396">
        <v>43784</v>
      </c>
      <c r="B28" s="432"/>
      <c r="C28" s="707">
        <v>6.97</v>
      </c>
      <c r="D28" s="708">
        <v>1.2</v>
      </c>
      <c r="E28" s="709"/>
      <c r="F28" s="709">
        <v>124</v>
      </c>
      <c r="G28" s="709">
        <v>130</v>
      </c>
      <c r="H28" s="698" t="s">
        <v>415</v>
      </c>
      <c r="I28" s="673">
        <v>7.59</v>
      </c>
      <c r="J28" s="674">
        <v>14.3</v>
      </c>
      <c r="K28" s="675"/>
      <c r="L28" s="675">
        <v>29.3</v>
      </c>
      <c r="M28" s="675">
        <v>90</v>
      </c>
      <c r="N28" s="664" t="s">
        <v>415</v>
      </c>
      <c r="O28" s="737">
        <v>8.0500000000000007</v>
      </c>
      <c r="P28" s="738">
        <v>3.8</v>
      </c>
      <c r="Q28" s="739"/>
      <c r="R28" s="739">
        <v>4.5</v>
      </c>
      <c r="S28" s="739">
        <v>15.3</v>
      </c>
      <c r="T28" s="740" t="s">
        <v>415</v>
      </c>
      <c r="U28" s="766">
        <v>7.46</v>
      </c>
      <c r="V28" s="767">
        <v>4.5</v>
      </c>
      <c r="W28" s="768"/>
      <c r="X28" s="768">
        <v>10</v>
      </c>
      <c r="Y28" s="768">
        <v>18.600000000000001</v>
      </c>
      <c r="Z28" s="769" t="s">
        <v>415</v>
      </c>
    </row>
    <row r="29" spans="1:26" ht="20.100000000000001" customHeight="1">
      <c r="A29" s="396">
        <v>43785</v>
      </c>
      <c r="B29" s="432"/>
      <c r="C29" s="707">
        <v>7.49</v>
      </c>
      <c r="D29" s="708">
        <v>1.4</v>
      </c>
      <c r="E29" s="709">
        <v>0.6</v>
      </c>
      <c r="F29" s="709">
        <v>114</v>
      </c>
      <c r="G29" s="709">
        <v>74</v>
      </c>
      <c r="H29" s="697"/>
      <c r="I29" s="673">
        <v>8.1</v>
      </c>
      <c r="J29" s="674">
        <v>17.100000000000001</v>
      </c>
      <c r="K29" s="675">
        <v>13.7</v>
      </c>
      <c r="L29" s="675">
        <v>30.5</v>
      </c>
      <c r="M29" s="675">
        <v>32</v>
      </c>
      <c r="N29" s="663"/>
      <c r="O29" s="737">
        <v>8.3000000000000007</v>
      </c>
      <c r="P29" s="738">
        <v>0.6</v>
      </c>
      <c r="Q29" s="739">
        <v>0.1</v>
      </c>
      <c r="R29" s="739">
        <v>6.1</v>
      </c>
      <c r="S29" s="739">
        <v>20.9</v>
      </c>
      <c r="T29" s="728"/>
      <c r="U29" s="766">
        <v>7.5</v>
      </c>
      <c r="V29" s="767">
        <v>5.0999999999999996</v>
      </c>
      <c r="W29" s="768">
        <v>4.3</v>
      </c>
      <c r="X29" s="768">
        <v>9.9</v>
      </c>
      <c r="Y29" s="768">
        <v>15.9</v>
      </c>
      <c r="Z29" s="757"/>
    </row>
    <row r="30" spans="1:26" ht="20.100000000000001" customHeight="1">
      <c r="A30" s="396">
        <v>43786</v>
      </c>
      <c r="B30" s="432"/>
      <c r="C30" s="707">
        <v>7.21</v>
      </c>
      <c r="D30" s="708">
        <v>2.1</v>
      </c>
      <c r="E30" s="709"/>
      <c r="F30" s="709">
        <v>95</v>
      </c>
      <c r="G30" s="709">
        <v>70</v>
      </c>
      <c r="H30" s="698" t="s">
        <v>415</v>
      </c>
      <c r="I30" s="673">
        <v>7.71</v>
      </c>
      <c r="J30" s="674">
        <v>12.5</v>
      </c>
      <c r="K30" s="675"/>
      <c r="L30" s="675">
        <v>29</v>
      </c>
      <c r="M30" s="675">
        <v>29</v>
      </c>
      <c r="N30" s="664" t="s">
        <v>415</v>
      </c>
      <c r="O30" s="737">
        <v>8.2799999999999994</v>
      </c>
      <c r="P30" s="738">
        <v>0.8</v>
      </c>
      <c r="Q30" s="739"/>
      <c r="R30" s="739">
        <v>9</v>
      </c>
      <c r="S30" s="739">
        <v>18</v>
      </c>
      <c r="T30" s="740" t="s">
        <v>415</v>
      </c>
      <c r="U30" s="766">
        <v>7.46</v>
      </c>
      <c r="V30" s="767">
        <v>8.5</v>
      </c>
      <c r="W30" s="768"/>
      <c r="X30" s="768">
        <v>9</v>
      </c>
      <c r="Y30" s="768">
        <v>21</v>
      </c>
      <c r="Z30" s="769" t="s">
        <v>415</v>
      </c>
    </row>
    <row r="31" spans="1:26" ht="20.100000000000001" customHeight="1">
      <c r="A31" s="396">
        <v>43787</v>
      </c>
      <c r="B31" s="432"/>
      <c r="C31" s="707">
        <v>7.69</v>
      </c>
      <c r="D31" s="708">
        <v>2.8</v>
      </c>
      <c r="E31" s="709"/>
      <c r="F31" s="709">
        <v>82</v>
      </c>
      <c r="G31" s="709">
        <v>41</v>
      </c>
      <c r="H31" s="698" t="s">
        <v>415</v>
      </c>
      <c r="I31" s="673">
        <v>7.58</v>
      </c>
      <c r="J31" s="674">
        <v>8.9</v>
      </c>
      <c r="K31" s="675"/>
      <c r="L31" s="675">
        <v>20</v>
      </c>
      <c r="M31" s="675">
        <v>23</v>
      </c>
      <c r="N31" s="664" t="s">
        <v>415</v>
      </c>
      <c r="O31" s="737">
        <v>8.1999999999999993</v>
      </c>
      <c r="P31" s="738">
        <v>1.6</v>
      </c>
      <c r="Q31" s="739"/>
      <c r="R31" s="739">
        <v>7</v>
      </c>
      <c r="S31" s="739">
        <v>13</v>
      </c>
      <c r="T31" s="740" t="s">
        <v>415</v>
      </c>
      <c r="U31" s="766">
        <v>7.19</v>
      </c>
      <c r="V31" s="767">
        <v>9.6</v>
      </c>
      <c r="W31" s="768"/>
      <c r="X31" s="768">
        <v>12</v>
      </c>
      <c r="Y31" s="768">
        <v>25</v>
      </c>
      <c r="Z31" s="769" t="s">
        <v>415</v>
      </c>
    </row>
    <row r="32" spans="1:26" ht="20.100000000000001" customHeight="1">
      <c r="A32" s="396">
        <v>43788</v>
      </c>
      <c r="B32" s="432"/>
      <c r="C32" s="707">
        <v>7.76</v>
      </c>
      <c r="D32" s="708">
        <v>3.3</v>
      </c>
      <c r="E32" s="709"/>
      <c r="F32" s="709">
        <v>74</v>
      </c>
      <c r="G32" s="709">
        <v>23</v>
      </c>
      <c r="H32" s="698" t="s">
        <v>415</v>
      </c>
      <c r="I32" s="673">
        <v>7.72</v>
      </c>
      <c r="J32" s="674">
        <v>12.1</v>
      </c>
      <c r="K32" s="675"/>
      <c r="L32" s="675">
        <v>14</v>
      </c>
      <c r="M32" s="675">
        <v>20</v>
      </c>
      <c r="N32" s="664" t="s">
        <v>415</v>
      </c>
      <c r="O32" s="737">
        <v>8.4700000000000006</v>
      </c>
      <c r="P32" s="738">
        <v>1.8</v>
      </c>
      <c r="Q32" s="739"/>
      <c r="R32" s="739">
        <v>7</v>
      </c>
      <c r="S32" s="739">
        <v>18</v>
      </c>
      <c r="T32" s="740" t="s">
        <v>415</v>
      </c>
      <c r="U32" s="766">
        <v>7.3</v>
      </c>
      <c r="V32" s="767">
        <v>9.8000000000000007</v>
      </c>
      <c r="W32" s="768"/>
      <c r="X32" s="768">
        <v>10</v>
      </c>
      <c r="Y32" s="768">
        <v>12</v>
      </c>
      <c r="Z32" s="769" t="s">
        <v>415</v>
      </c>
    </row>
    <row r="33" spans="1:26" ht="20.100000000000001" customHeight="1">
      <c r="A33" s="396">
        <v>43789</v>
      </c>
      <c r="B33" s="401">
        <v>43789.291666666664</v>
      </c>
      <c r="C33" s="707">
        <v>7.97</v>
      </c>
      <c r="D33" s="708">
        <v>0.1</v>
      </c>
      <c r="E33" s="709">
        <v>0.1</v>
      </c>
      <c r="F33" s="709">
        <v>79</v>
      </c>
      <c r="G33" s="709">
        <v>72</v>
      </c>
      <c r="H33" s="697"/>
      <c r="I33" s="673">
        <v>7.89</v>
      </c>
      <c r="J33" s="674">
        <v>3.1</v>
      </c>
      <c r="K33" s="675">
        <v>2.2000000000000002</v>
      </c>
      <c r="L33" s="675">
        <v>18</v>
      </c>
      <c r="M33" s="675">
        <v>18</v>
      </c>
      <c r="N33" s="663"/>
      <c r="O33" s="737">
        <v>7.79</v>
      </c>
      <c r="P33" s="738">
        <v>8.5</v>
      </c>
      <c r="Q33" s="739">
        <v>6.8</v>
      </c>
      <c r="R33" s="739">
        <v>7.5</v>
      </c>
      <c r="S33" s="739">
        <v>68</v>
      </c>
      <c r="T33" s="728"/>
      <c r="U33" s="766">
        <v>7.66</v>
      </c>
      <c r="V33" s="767">
        <v>14.7</v>
      </c>
      <c r="W33" s="768">
        <v>14.6</v>
      </c>
      <c r="X33" s="768">
        <v>1332</v>
      </c>
      <c r="Y33" s="768">
        <v>34</v>
      </c>
      <c r="Z33" s="757"/>
    </row>
    <row r="34" spans="1:26" ht="20.100000000000001" customHeight="1">
      <c r="A34" s="396">
        <v>43790</v>
      </c>
      <c r="B34" s="401">
        <v>43790.291666666664</v>
      </c>
      <c r="C34" s="707">
        <v>7.57</v>
      </c>
      <c r="D34" s="708">
        <v>1.8</v>
      </c>
      <c r="E34" s="709">
        <v>1.1000000000000001</v>
      </c>
      <c r="F34" s="709">
        <v>69.400000000000006</v>
      </c>
      <c r="G34" s="709">
        <v>32.1</v>
      </c>
      <c r="H34" s="697"/>
      <c r="I34" s="673">
        <v>7.76</v>
      </c>
      <c r="J34" s="674">
        <v>3.7</v>
      </c>
      <c r="K34" s="675">
        <v>3.1</v>
      </c>
      <c r="L34" s="675">
        <v>10.3</v>
      </c>
      <c r="M34" s="675">
        <v>16.600000000000001</v>
      </c>
      <c r="N34" s="663"/>
      <c r="O34" s="737">
        <v>7.7</v>
      </c>
      <c r="P34" s="738">
        <v>1.8</v>
      </c>
      <c r="Q34" s="739">
        <v>1.2</v>
      </c>
      <c r="R34" s="739">
        <v>22.8</v>
      </c>
      <c r="S34" s="739">
        <v>11.5</v>
      </c>
      <c r="T34" s="728"/>
      <c r="U34" s="766">
        <v>7.42</v>
      </c>
      <c r="V34" s="767">
        <v>10.1</v>
      </c>
      <c r="W34" s="768">
        <v>8.1</v>
      </c>
      <c r="X34" s="768">
        <v>1735</v>
      </c>
      <c r="Y34" s="768">
        <v>22.8</v>
      </c>
      <c r="Z34" s="757"/>
    </row>
    <row r="35" spans="1:26" ht="20.100000000000001" customHeight="1">
      <c r="A35" s="396">
        <v>43790</v>
      </c>
      <c r="B35" s="401">
        <v>43790.645833333336</v>
      </c>
      <c r="C35" s="707"/>
      <c r="D35" s="708"/>
      <c r="E35" s="709"/>
      <c r="F35" s="709"/>
      <c r="G35" s="709"/>
      <c r="H35" s="697"/>
      <c r="I35" s="673"/>
      <c r="J35" s="674"/>
      <c r="K35" s="675"/>
      <c r="L35" s="675"/>
      <c r="M35" s="675"/>
      <c r="N35" s="663"/>
      <c r="O35" s="737"/>
      <c r="P35" s="738"/>
      <c r="Q35" s="739"/>
      <c r="R35" s="739"/>
      <c r="S35" s="739"/>
      <c r="T35" s="728"/>
      <c r="U35" s="766"/>
      <c r="V35" s="767"/>
      <c r="W35" s="768"/>
      <c r="X35" s="768">
        <v>1709</v>
      </c>
      <c r="Y35" s="768"/>
      <c r="Z35" s="757"/>
    </row>
    <row r="36" spans="1:26" ht="20.100000000000001" customHeight="1">
      <c r="A36" s="396">
        <v>43791</v>
      </c>
      <c r="B36" s="401">
        <v>43791.291666666664</v>
      </c>
      <c r="C36" s="707">
        <v>7.54</v>
      </c>
      <c r="D36" s="708">
        <v>3.2</v>
      </c>
      <c r="E36" s="709">
        <v>3</v>
      </c>
      <c r="F36" s="709">
        <v>64.5</v>
      </c>
      <c r="G36" s="709">
        <v>28</v>
      </c>
      <c r="H36" s="697"/>
      <c r="I36" s="673">
        <v>8.18</v>
      </c>
      <c r="J36" s="674">
        <v>1.4</v>
      </c>
      <c r="K36" s="675">
        <v>1.1000000000000001</v>
      </c>
      <c r="L36" s="675">
        <v>9.6</v>
      </c>
      <c r="M36" s="675">
        <v>13</v>
      </c>
      <c r="N36" s="663"/>
      <c r="O36" s="737">
        <v>8.36</v>
      </c>
      <c r="P36" s="738">
        <v>0.9</v>
      </c>
      <c r="Q36" s="739">
        <v>0.8</v>
      </c>
      <c r="R36" s="739">
        <v>4.3499999999999996</v>
      </c>
      <c r="S36" s="739">
        <v>20</v>
      </c>
      <c r="T36" s="728"/>
      <c r="U36" s="766">
        <v>7.71</v>
      </c>
      <c r="V36" s="767">
        <v>4.5</v>
      </c>
      <c r="W36" s="768">
        <v>4.3</v>
      </c>
      <c r="X36" s="768">
        <v>1305</v>
      </c>
      <c r="Y36" s="768">
        <v>13</v>
      </c>
      <c r="Z36" s="757"/>
    </row>
    <row r="37" spans="1:26" ht="20.100000000000001" customHeight="1">
      <c r="A37" s="396">
        <v>43791</v>
      </c>
      <c r="B37" s="401">
        <v>43791.645833333336</v>
      </c>
      <c r="C37" s="707"/>
      <c r="D37" s="708"/>
      <c r="E37" s="709"/>
      <c r="F37" s="709"/>
      <c r="G37" s="709"/>
      <c r="H37" s="697"/>
      <c r="I37" s="673"/>
      <c r="J37" s="674"/>
      <c r="K37" s="675"/>
      <c r="L37" s="675"/>
      <c r="M37" s="675"/>
      <c r="N37" s="663"/>
      <c r="O37" s="737"/>
      <c r="P37" s="738"/>
      <c r="Q37" s="739"/>
      <c r="R37" s="739"/>
      <c r="S37" s="739"/>
      <c r="T37" s="728"/>
      <c r="U37" s="766"/>
      <c r="V37" s="767"/>
      <c r="W37" s="768"/>
      <c r="X37" s="768">
        <v>1133</v>
      </c>
      <c r="Y37" s="768"/>
      <c r="Z37" s="757"/>
    </row>
    <row r="38" spans="1:26" ht="20.100000000000001" customHeight="1">
      <c r="A38" s="396">
        <v>43792</v>
      </c>
      <c r="B38" s="401">
        <v>43792.291666666664</v>
      </c>
      <c r="C38" s="707">
        <v>7.82</v>
      </c>
      <c r="D38" s="708">
        <v>1.2</v>
      </c>
      <c r="E38" s="709">
        <v>1</v>
      </c>
      <c r="F38" s="709">
        <v>58.8</v>
      </c>
      <c r="G38" s="709">
        <v>36</v>
      </c>
      <c r="H38" s="698"/>
      <c r="I38" s="673">
        <v>8.49</v>
      </c>
      <c r="J38" s="674">
        <v>4.9000000000000004</v>
      </c>
      <c r="K38" s="675">
        <v>3.7</v>
      </c>
      <c r="L38" s="675">
        <v>9.4</v>
      </c>
      <c r="M38" s="675">
        <v>13</v>
      </c>
      <c r="N38" s="664"/>
      <c r="O38" s="737">
        <v>8.0299999999999994</v>
      </c>
      <c r="P38" s="738">
        <v>1</v>
      </c>
      <c r="Q38" s="739">
        <v>0.8</v>
      </c>
      <c r="R38" s="739">
        <v>4.3</v>
      </c>
      <c r="S38" s="739">
        <v>19</v>
      </c>
      <c r="T38" s="740"/>
      <c r="U38" s="766">
        <v>7.41</v>
      </c>
      <c r="V38" s="767">
        <v>4.0999999999999996</v>
      </c>
      <c r="W38" s="768">
        <v>4.0999999999999996</v>
      </c>
      <c r="X38" s="768">
        <v>853</v>
      </c>
      <c r="Y38" s="768">
        <v>7.4</v>
      </c>
      <c r="Z38" s="769"/>
    </row>
    <row r="39" spans="1:26" ht="20.100000000000001" customHeight="1">
      <c r="A39" s="396">
        <v>43792</v>
      </c>
      <c r="B39" s="401">
        <v>43791.645833333336</v>
      </c>
      <c r="C39" s="707"/>
      <c r="D39" s="708"/>
      <c r="E39" s="709"/>
      <c r="F39" s="709"/>
      <c r="G39" s="709"/>
      <c r="H39" s="698"/>
      <c r="I39" s="673"/>
      <c r="J39" s="674"/>
      <c r="K39" s="675"/>
      <c r="L39" s="675"/>
      <c r="M39" s="675"/>
      <c r="N39" s="664"/>
      <c r="O39" s="737"/>
      <c r="P39" s="738"/>
      <c r="Q39" s="739"/>
      <c r="R39" s="739"/>
      <c r="S39" s="739"/>
      <c r="T39" s="740"/>
      <c r="U39" s="766"/>
      <c r="V39" s="767"/>
      <c r="W39" s="768"/>
      <c r="X39" s="768">
        <v>329</v>
      </c>
      <c r="Y39" s="768"/>
      <c r="Z39" s="769"/>
    </row>
    <row r="40" spans="1:26" ht="20.100000000000001" customHeight="1">
      <c r="A40" s="396">
        <v>43793</v>
      </c>
      <c r="B40" s="401">
        <v>43793.291666666664</v>
      </c>
      <c r="C40" s="707">
        <v>7.9</v>
      </c>
      <c r="D40" s="708">
        <v>2.1</v>
      </c>
      <c r="E40" s="709">
        <v>1.8</v>
      </c>
      <c r="F40" s="709">
        <v>43.7</v>
      </c>
      <c r="G40" s="709">
        <v>53</v>
      </c>
      <c r="H40" s="697"/>
      <c r="I40" s="673">
        <v>8.5</v>
      </c>
      <c r="J40" s="674">
        <v>1.1000000000000001</v>
      </c>
      <c r="K40" s="675">
        <v>1</v>
      </c>
      <c r="L40" s="675">
        <v>8.6</v>
      </c>
      <c r="M40" s="675">
        <v>14</v>
      </c>
      <c r="N40" s="663"/>
      <c r="O40" s="737">
        <v>8</v>
      </c>
      <c r="P40" s="738">
        <v>1.4</v>
      </c>
      <c r="Q40" s="739">
        <v>1.2</v>
      </c>
      <c r="R40" s="739">
        <v>6.1</v>
      </c>
      <c r="S40" s="739">
        <v>21</v>
      </c>
      <c r="T40" s="728"/>
      <c r="U40" s="766">
        <v>8.1</v>
      </c>
      <c r="V40" s="767">
        <v>5.0999999999999996</v>
      </c>
      <c r="W40" s="768">
        <v>4.8</v>
      </c>
      <c r="X40" s="768">
        <v>146</v>
      </c>
      <c r="Y40" s="768">
        <v>14</v>
      </c>
      <c r="Z40" s="757"/>
    </row>
    <row r="41" spans="1:26" ht="20.100000000000001" customHeight="1">
      <c r="A41" s="396">
        <v>43794</v>
      </c>
      <c r="B41" s="432"/>
      <c r="C41" s="707">
        <v>7.9</v>
      </c>
      <c r="D41" s="708">
        <v>1.7</v>
      </c>
      <c r="E41" s="709">
        <v>1.4</v>
      </c>
      <c r="F41" s="709">
        <v>49.6</v>
      </c>
      <c r="G41" s="709">
        <v>42</v>
      </c>
      <c r="H41" s="697"/>
      <c r="I41" s="673">
        <v>8</v>
      </c>
      <c r="J41" s="674">
        <v>0.8</v>
      </c>
      <c r="K41" s="675">
        <v>0.8</v>
      </c>
      <c r="L41" s="675">
        <v>7</v>
      </c>
      <c r="M41" s="675">
        <v>46</v>
      </c>
      <c r="N41" s="663"/>
      <c r="O41" s="737">
        <v>8.6</v>
      </c>
      <c r="P41" s="738">
        <v>2.1</v>
      </c>
      <c r="Q41" s="739">
        <v>2</v>
      </c>
      <c r="R41" s="739">
        <v>4.9000000000000004</v>
      </c>
      <c r="S41" s="739">
        <v>24</v>
      </c>
      <c r="T41" s="728"/>
      <c r="U41" s="766">
        <v>7.7</v>
      </c>
      <c r="V41" s="767">
        <v>3.3</v>
      </c>
      <c r="W41" s="768">
        <v>2.9</v>
      </c>
      <c r="X41" s="768">
        <v>112</v>
      </c>
      <c r="Y41" s="768">
        <v>12</v>
      </c>
      <c r="Z41" s="757"/>
    </row>
    <row r="42" spans="1:26" ht="20.100000000000001" customHeight="1">
      <c r="A42" s="396">
        <v>43795</v>
      </c>
      <c r="B42" s="432"/>
      <c r="C42" s="707">
        <v>7.7</v>
      </c>
      <c r="D42" s="708">
        <v>2.4</v>
      </c>
      <c r="E42" s="709">
        <v>2</v>
      </c>
      <c r="F42" s="709">
        <v>58.2</v>
      </c>
      <c r="G42" s="709">
        <v>32</v>
      </c>
      <c r="H42" s="697"/>
      <c r="I42" s="673">
        <v>8.1999999999999993</v>
      </c>
      <c r="J42" s="674">
        <v>2.7</v>
      </c>
      <c r="K42" s="675">
        <v>2.2000000000000002</v>
      </c>
      <c r="L42" s="675">
        <v>13.6</v>
      </c>
      <c r="M42" s="675">
        <v>19</v>
      </c>
      <c r="N42" s="663"/>
      <c r="O42" s="737">
        <v>7.8</v>
      </c>
      <c r="P42" s="738">
        <v>2</v>
      </c>
      <c r="Q42" s="739">
        <v>1.5</v>
      </c>
      <c r="R42" s="739">
        <v>6.6</v>
      </c>
      <c r="S42" s="739">
        <v>24</v>
      </c>
      <c r="T42" s="728"/>
      <c r="U42" s="766">
        <v>7.6</v>
      </c>
      <c r="V42" s="767">
        <v>3.5</v>
      </c>
      <c r="W42" s="768">
        <v>2.9</v>
      </c>
      <c r="X42" s="768">
        <v>98.2</v>
      </c>
      <c r="Y42" s="768">
        <v>21</v>
      </c>
      <c r="Z42" s="757"/>
    </row>
    <row r="43" spans="1:26" ht="20.100000000000001" customHeight="1">
      <c r="A43" s="396">
        <v>43796</v>
      </c>
      <c r="B43" s="432"/>
      <c r="C43" s="707">
        <v>8</v>
      </c>
      <c r="D43" s="708">
        <v>9.1999999999999993</v>
      </c>
      <c r="E43" s="709">
        <v>7.9</v>
      </c>
      <c r="F43" s="709">
        <v>25.7</v>
      </c>
      <c r="G43" s="709">
        <v>20</v>
      </c>
      <c r="H43" s="697"/>
      <c r="I43" s="673">
        <v>7.7</v>
      </c>
      <c r="J43" s="674">
        <v>14.6</v>
      </c>
      <c r="K43" s="675">
        <v>12.8</v>
      </c>
      <c r="L43" s="675">
        <v>60.7</v>
      </c>
      <c r="M43" s="675">
        <v>58</v>
      </c>
      <c r="N43" s="663"/>
      <c r="O43" s="737">
        <v>7.8</v>
      </c>
      <c r="P43" s="738">
        <v>3.9</v>
      </c>
      <c r="Q43" s="739">
        <v>3.6</v>
      </c>
      <c r="R43" s="739">
        <v>110</v>
      </c>
      <c r="S43" s="739">
        <v>18</v>
      </c>
      <c r="T43" s="728"/>
      <c r="U43" s="766">
        <v>7.7</v>
      </c>
      <c r="V43" s="767">
        <v>1.2</v>
      </c>
      <c r="W43" s="768">
        <v>1.1000000000000001</v>
      </c>
      <c r="X43" s="768">
        <v>50.3</v>
      </c>
      <c r="Y43" s="768">
        <v>26</v>
      </c>
      <c r="Z43" s="757"/>
    </row>
    <row r="44" spans="1:26" ht="20.100000000000001" customHeight="1">
      <c r="A44" s="396">
        <v>43797</v>
      </c>
      <c r="B44" s="432"/>
      <c r="C44" s="707">
        <v>7.9</v>
      </c>
      <c r="D44" s="708">
        <v>6.2</v>
      </c>
      <c r="E44" s="709">
        <v>5.6</v>
      </c>
      <c r="F44" s="709">
        <v>82.6</v>
      </c>
      <c r="G44" s="709">
        <v>28</v>
      </c>
      <c r="H44" s="697"/>
      <c r="I44" s="673">
        <v>7.7</v>
      </c>
      <c r="J44" s="674">
        <v>11</v>
      </c>
      <c r="K44" s="675">
        <v>9.8000000000000007</v>
      </c>
      <c r="L44" s="675">
        <v>22</v>
      </c>
      <c r="M44" s="675">
        <v>44</v>
      </c>
      <c r="N44" s="663"/>
      <c r="O44" s="737">
        <v>7.8</v>
      </c>
      <c r="P44" s="738">
        <v>3.8</v>
      </c>
      <c r="Q44" s="739">
        <v>3.1</v>
      </c>
      <c r="R44" s="739">
        <v>13.3</v>
      </c>
      <c r="S44" s="739">
        <v>22</v>
      </c>
      <c r="T44" s="728"/>
      <c r="U44" s="766">
        <v>7.6</v>
      </c>
      <c r="V44" s="767">
        <v>3.3</v>
      </c>
      <c r="W44" s="768">
        <v>3.2</v>
      </c>
      <c r="X44" s="768">
        <v>98</v>
      </c>
      <c r="Y44" s="768">
        <v>25</v>
      </c>
      <c r="Z44" s="757"/>
    </row>
    <row r="45" spans="1:26" ht="20.100000000000001" customHeight="1">
      <c r="A45" s="396">
        <v>43798</v>
      </c>
      <c r="B45" s="432"/>
      <c r="C45" s="707">
        <v>7.4</v>
      </c>
      <c r="D45" s="708">
        <v>1.3</v>
      </c>
      <c r="E45" s="709">
        <v>1.1000000000000001</v>
      </c>
      <c r="F45" s="709">
        <v>80.099999999999994</v>
      </c>
      <c r="G45" s="709">
        <v>19</v>
      </c>
      <c r="H45" s="697"/>
      <c r="I45" s="673">
        <v>7.4</v>
      </c>
      <c r="J45" s="674">
        <v>5.0999999999999996</v>
      </c>
      <c r="K45" s="675">
        <v>4.0999999999999996</v>
      </c>
      <c r="L45" s="675">
        <v>8.5</v>
      </c>
      <c r="M45" s="675">
        <v>25</v>
      </c>
      <c r="N45" s="663"/>
      <c r="O45" s="737">
        <v>8.1999999999999993</v>
      </c>
      <c r="P45" s="738">
        <v>7.2</v>
      </c>
      <c r="Q45" s="739">
        <v>6.4</v>
      </c>
      <c r="R45" s="739">
        <v>10</v>
      </c>
      <c r="S45" s="739">
        <v>26</v>
      </c>
      <c r="T45" s="728"/>
      <c r="U45" s="766">
        <v>7.7</v>
      </c>
      <c r="V45" s="767">
        <v>6.5</v>
      </c>
      <c r="W45" s="768">
        <v>5.3</v>
      </c>
      <c r="X45" s="768">
        <v>95.6</v>
      </c>
      <c r="Y45" s="768">
        <v>21</v>
      </c>
      <c r="Z45" s="757"/>
    </row>
    <row r="46" spans="1:26" ht="20.100000000000001" customHeight="1" thickBot="1">
      <c r="A46" s="397">
        <v>43799</v>
      </c>
      <c r="B46" s="431"/>
      <c r="C46" s="710">
        <v>7.1</v>
      </c>
      <c r="D46" s="711">
        <v>14.9</v>
      </c>
      <c r="E46" s="712">
        <v>14.5</v>
      </c>
      <c r="F46" s="712">
        <v>3.7</v>
      </c>
      <c r="G46" s="712">
        <v>30</v>
      </c>
      <c r="H46" s="713"/>
      <c r="I46" s="676">
        <v>7.5</v>
      </c>
      <c r="J46" s="677">
        <v>11</v>
      </c>
      <c r="K46" s="678">
        <v>9.6</v>
      </c>
      <c r="L46" s="678">
        <v>2.9</v>
      </c>
      <c r="M46" s="678">
        <v>52</v>
      </c>
      <c r="N46" s="679"/>
      <c r="O46" s="741">
        <v>7.9</v>
      </c>
      <c r="P46" s="742">
        <v>5.5</v>
      </c>
      <c r="Q46" s="743">
        <v>4.8</v>
      </c>
      <c r="R46" s="743">
        <v>91.9</v>
      </c>
      <c r="S46" s="743">
        <v>32</v>
      </c>
      <c r="T46" s="744"/>
      <c r="U46" s="770">
        <v>6.9</v>
      </c>
      <c r="V46" s="771">
        <v>9.8000000000000007</v>
      </c>
      <c r="W46" s="772">
        <v>9.4</v>
      </c>
      <c r="X46" s="772">
        <v>65.2</v>
      </c>
      <c r="Y46" s="772">
        <v>65</v>
      </c>
      <c r="Z46" s="761"/>
    </row>
    <row r="47" spans="1:26" ht="20.100000000000001" customHeight="1">
      <c r="A47" s="396">
        <v>43800</v>
      </c>
      <c r="B47" s="401">
        <v>43802.291666666664</v>
      </c>
      <c r="C47" s="714">
        <v>7.1</v>
      </c>
      <c r="D47" s="715">
        <v>13</v>
      </c>
      <c r="E47" s="716">
        <v>12</v>
      </c>
      <c r="F47" s="716">
        <v>6.1</v>
      </c>
      <c r="G47" s="716">
        <v>20.2</v>
      </c>
      <c r="H47" s="717"/>
      <c r="I47" s="680">
        <v>8.1999999999999993</v>
      </c>
      <c r="J47" s="681">
        <v>12</v>
      </c>
      <c r="K47" s="682">
        <v>6</v>
      </c>
      <c r="L47" s="682">
        <v>5.4</v>
      </c>
      <c r="M47" s="682">
        <v>32.6</v>
      </c>
      <c r="N47" s="683"/>
      <c r="O47" s="745">
        <v>7.9</v>
      </c>
      <c r="P47" s="746">
        <v>12</v>
      </c>
      <c r="Q47" s="747">
        <v>6</v>
      </c>
      <c r="R47" s="747">
        <v>2.7</v>
      </c>
      <c r="S47" s="747">
        <v>26.7</v>
      </c>
      <c r="T47" s="748"/>
      <c r="U47" s="773">
        <v>7.4</v>
      </c>
      <c r="V47" s="774">
        <v>8</v>
      </c>
      <c r="W47" s="775">
        <v>6</v>
      </c>
      <c r="X47" s="775">
        <v>14.4</v>
      </c>
      <c r="Y47" s="775">
        <v>38.299999999999997</v>
      </c>
      <c r="Z47" s="776"/>
    </row>
    <row r="48" spans="1:26" ht="20.100000000000001" customHeight="1">
      <c r="A48" s="396">
        <v>43801</v>
      </c>
      <c r="B48" s="401">
        <v>43802.291666666664</v>
      </c>
      <c r="C48" s="707">
        <v>7</v>
      </c>
      <c r="D48" s="708">
        <v>5.5</v>
      </c>
      <c r="E48" s="709">
        <v>5.3</v>
      </c>
      <c r="F48" s="709">
        <v>79.2</v>
      </c>
      <c r="G48" s="709">
        <v>30.4</v>
      </c>
      <c r="H48" s="697"/>
      <c r="I48" s="673">
        <v>7.8</v>
      </c>
      <c r="J48" s="674">
        <v>1.2</v>
      </c>
      <c r="K48" s="675">
        <v>1</v>
      </c>
      <c r="L48" s="675">
        <v>4.5</v>
      </c>
      <c r="M48" s="675">
        <v>30.8</v>
      </c>
      <c r="N48" s="663"/>
      <c r="O48" s="737">
        <v>7.9</v>
      </c>
      <c r="P48" s="738">
        <v>0.9</v>
      </c>
      <c r="Q48" s="739">
        <v>0.7</v>
      </c>
      <c r="R48" s="739">
        <v>17.100000000000001</v>
      </c>
      <c r="S48" s="739">
        <v>20.399999999999999</v>
      </c>
      <c r="T48" s="728"/>
      <c r="U48" s="766">
        <v>7.3</v>
      </c>
      <c r="V48" s="767">
        <v>2.5</v>
      </c>
      <c r="W48" s="768">
        <v>1.9</v>
      </c>
      <c r="X48" s="768">
        <v>108</v>
      </c>
      <c r="Y48" s="768">
        <v>17.399999999999999</v>
      </c>
      <c r="Z48" s="757"/>
    </row>
    <row r="49" spans="1:26" ht="20.100000000000001" customHeight="1">
      <c r="A49" s="404">
        <v>43802.291666666664</v>
      </c>
      <c r="B49" s="401">
        <v>43802.291666666664</v>
      </c>
      <c r="C49" s="707">
        <v>6.2</v>
      </c>
      <c r="D49" s="708">
        <v>3.6</v>
      </c>
      <c r="E49" s="709">
        <v>3.1</v>
      </c>
      <c r="F49" s="718">
        <v>866</v>
      </c>
      <c r="G49" s="709">
        <v>25.4</v>
      </c>
      <c r="H49" s="697"/>
      <c r="I49" s="673">
        <v>7.6</v>
      </c>
      <c r="J49" s="674">
        <v>6</v>
      </c>
      <c r="K49" s="675">
        <v>4.5</v>
      </c>
      <c r="L49" s="675">
        <v>18.600000000000001</v>
      </c>
      <c r="M49" s="675">
        <v>22.2</v>
      </c>
      <c r="N49" s="663"/>
      <c r="O49" s="737">
        <v>8</v>
      </c>
      <c r="P49" s="738">
        <v>1.5</v>
      </c>
      <c r="Q49" s="739">
        <v>0.5</v>
      </c>
      <c r="R49" s="739">
        <v>10.1</v>
      </c>
      <c r="S49" s="739">
        <v>18.899999999999999</v>
      </c>
      <c r="T49" s="728"/>
      <c r="U49" s="766">
        <v>7</v>
      </c>
      <c r="V49" s="767">
        <v>1.6</v>
      </c>
      <c r="W49" s="768">
        <v>1.3</v>
      </c>
      <c r="X49" s="768">
        <v>96.1</v>
      </c>
      <c r="Y49" s="768">
        <v>21.2</v>
      </c>
      <c r="Z49" s="757"/>
    </row>
    <row r="50" spans="1:26" ht="20.100000000000001" customHeight="1">
      <c r="A50" s="404">
        <v>43802.402777777781</v>
      </c>
      <c r="B50" s="401">
        <v>43802.402777777781</v>
      </c>
      <c r="C50" s="707"/>
      <c r="D50" s="708"/>
      <c r="E50" s="709"/>
      <c r="F50" s="718">
        <v>1395</v>
      </c>
      <c r="G50" s="709"/>
      <c r="H50" s="697"/>
      <c r="I50" s="673"/>
      <c r="J50" s="674"/>
      <c r="K50" s="675"/>
      <c r="L50" s="675"/>
      <c r="M50" s="675"/>
      <c r="N50" s="663"/>
      <c r="O50" s="737"/>
      <c r="P50" s="738"/>
      <c r="Q50" s="739"/>
      <c r="R50" s="739"/>
      <c r="S50" s="739"/>
      <c r="T50" s="728"/>
      <c r="U50" s="766"/>
      <c r="V50" s="767"/>
      <c r="W50" s="768"/>
      <c r="X50" s="768"/>
      <c r="Y50" s="768"/>
      <c r="Z50" s="757"/>
    </row>
    <row r="51" spans="1:26" ht="20.100000000000001" customHeight="1">
      <c r="A51" s="404">
        <v>43802.541666666664</v>
      </c>
      <c r="B51" s="401">
        <v>43802.541666666664</v>
      </c>
      <c r="C51" s="707"/>
      <c r="D51" s="708"/>
      <c r="E51" s="709"/>
      <c r="F51" s="718">
        <v>1420</v>
      </c>
      <c r="G51" s="709"/>
      <c r="H51" s="697"/>
      <c r="I51" s="673"/>
      <c r="J51" s="674"/>
      <c r="K51" s="675"/>
      <c r="L51" s="675"/>
      <c r="M51" s="675"/>
      <c r="N51" s="663"/>
      <c r="O51" s="737"/>
      <c r="P51" s="738"/>
      <c r="Q51" s="739"/>
      <c r="R51" s="739"/>
      <c r="S51" s="739"/>
      <c r="T51" s="728"/>
      <c r="U51" s="766"/>
      <c r="V51" s="767"/>
      <c r="W51" s="768"/>
      <c r="X51" s="768"/>
      <c r="Y51" s="768"/>
      <c r="Z51" s="757"/>
    </row>
    <row r="52" spans="1:26" ht="20.100000000000001" customHeight="1">
      <c r="A52" s="404">
        <v>43802.645833333336</v>
      </c>
      <c r="B52" s="401">
        <v>43802.645833333336</v>
      </c>
      <c r="C52" s="707"/>
      <c r="D52" s="708"/>
      <c r="E52" s="709"/>
      <c r="F52" s="718">
        <v>1372</v>
      </c>
      <c r="G52" s="709"/>
      <c r="H52" s="697"/>
      <c r="I52" s="673"/>
      <c r="J52" s="674"/>
      <c r="K52" s="675"/>
      <c r="L52" s="675"/>
      <c r="M52" s="675"/>
      <c r="N52" s="663"/>
      <c r="O52" s="737"/>
      <c r="P52" s="738"/>
      <c r="Q52" s="739"/>
      <c r="R52" s="739"/>
      <c r="S52" s="739"/>
      <c r="T52" s="728"/>
      <c r="U52" s="766"/>
      <c r="V52" s="767"/>
      <c r="W52" s="768"/>
      <c r="X52" s="768"/>
      <c r="Y52" s="768"/>
      <c r="Z52" s="757"/>
    </row>
    <row r="53" spans="1:26" ht="20.100000000000001" customHeight="1">
      <c r="A53" s="396">
        <v>43803</v>
      </c>
      <c r="B53" s="401">
        <v>43803.291666666664</v>
      </c>
      <c r="C53" s="707">
        <v>6.9</v>
      </c>
      <c r="D53" s="708">
        <v>20.2</v>
      </c>
      <c r="E53" s="709">
        <v>3.1</v>
      </c>
      <c r="F53" s="709">
        <v>1399</v>
      </c>
      <c r="G53" s="709">
        <v>21.5</v>
      </c>
      <c r="H53" s="697"/>
      <c r="I53" s="673">
        <v>7.5</v>
      </c>
      <c r="J53" s="674">
        <v>1.2</v>
      </c>
      <c r="K53" s="675">
        <v>1</v>
      </c>
      <c r="L53" s="675">
        <v>2.2999999999999998</v>
      </c>
      <c r="M53" s="675">
        <v>27.1</v>
      </c>
      <c r="N53" s="663"/>
      <c r="O53" s="737">
        <v>8.3000000000000007</v>
      </c>
      <c r="P53" s="738">
        <v>4.3</v>
      </c>
      <c r="Q53" s="739">
        <v>3.8</v>
      </c>
      <c r="R53" s="739">
        <v>10.45</v>
      </c>
      <c r="S53" s="739">
        <v>18.5</v>
      </c>
      <c r="T53" s="728"/>
      <c r="U53" s="766">
        <v>7.3</v>
      </c>
      <c r="V53" s="767">
        <v>13.3</v>
      </c>
      <c r="W53" s="768">
        <v>12</v>
      </c>
      <c r="X53" s="768">
        <v>88.6</v>
      </c>
      <c r="Y53" s="768">
        <v>20.399999999999999</v>
      </c>
      <c r="Z53" s="757"/>
    </row>
    <row r="54" spans="1:26" ht="20.100000000000001" customHeight="1">
      <c r="A54" s="404">
        <v>43803.645833333336</v>
      </c>
      <c r="B54" s="401">
        <v>43803.645833333336</v>
      </c>
      <c r="C54" s="707"/>
      <c r="D54" s="708"/>
      <c r="E54" s="709"/>
      <c r="F54" s="718">
        <v>1371</v>
      </c>
      <c r="G54" s="709"/>
      <c r="H54" s="697"/>
      <c r="I54" s="673"/>
      <c r="J54" s="674"/>
      <c r="K54" s="675"/>
      <c r="L54" s="675"/>
      <c r="M54" s="675"/>
      <c r="N54" s="663"/>
      <c r="O54" s="737"/>
      <c r="P54" s="738"/>
      <c r="Q54" s="739"/>
      <c r="R54" s="739"/>
      <c r="S54" s="739"/>
      <c r="T54" s="728"/>
      <c r="U54" s="766"/>
      <c r="V54" s="767"/>
      <c r="W54" s="768"/>
      <c r="X54" s="768"/>
      <c r="Y54" s="768"/>
      <c r="Z54" s="757"/>
    </row>
    <row r="55" spans="1:26" ht="20.100000000000001" customHeight="1">
      <c r="A55" s="396">
        <v>43804</v>
      </c>
      <c r="B55" s="401">
        <v>43804.291666666664</v>
      </c>
      <c r="C55" s="707">
        <v>6.8</v>
      </c>
      <c r="D55" s="708">
        <v>3.4</v>
      </c>
      <c r="E55" s="709">
        <v>1.6</v>
      </c>
      <c r="F55" s="709">
        <v>1311</v>
      </c>
      <c r="G55" s="709">
        <v>17.3</v>
      </c>
      <c r="H55" s="697"/>
      <c r="I55" s="673">
        <v>7.7</v>
      </c>
      <c r="J55" s="674">
        <v>19.600000000000001</v>
      </c>
      <c r="K55" s="675">
        <v>18</v>
      </c>
      <c r="L55" s="675">
        <v>13.5</v>
      </c>
      <c r="M55" s="675">
        <v>26.4</v>
      </c>
      <c r="N55" s="663" t="s">
        <v>436</v>
      </c>
      <c r="O55" s="737">
        <v>8</v>
      </c>
      <c r="P55" s="738">
        <v>0.8</v>
      </c>
      <c r="Q55" s="739">
        <v>0.6</v>
      </c>
      <c r="R55" s="739">
        <v>8.8000000000000007</v>
      </c>
      <c r="S55" s="739">
        <v>19.8</v>
      </c>
      <c r="T55" s="728"/>
      <c r="U55" s="766">
        <v>7</v>
      </c>
      <c r="V55" s="767">
        <v>2.7</v>
      </c>
      <c r="W55" s="768">
        <v>2.1</v>
      </c>
      <c r="X55" s="768">
        <v>85.9</v>
      </c>
      <c r="Y55" s="768">
        <v>24.5</v>
      </c>
      <c r="Z55" s="757"/>
    </row>
    <row r="56" spans="1:26" ht="20.100000000000001" customHeight="1">
      <c r="A56" s="404">
        <v>43804.430555555555</v>
      </c>
      <c r="B56" s="401">
        <v>43804.430555555555</v>
      </c>
      <c r="C56" s="707"/>
      <c r="D56" s="708"/>
      <c r="E56" s="709"/>
      <c r="F56" s="718">
        <v>1418</v>
      </c>
      <c r="G56" s="709"/>
      <c r="H56" s="697"/>
      <c r="I56" s="673"/>
      <c r="J56" s="674"/>
      <c r="K56" s="675"/>
      <c r="L56" s="675"/>
      <c r="M56" s="675"/>
      <c r="N56" s="663" t="s">
        <v>435</v>
      </c>
      <c r="O56" s="737"/>
      <c r="P56" s="738"/>
      <c r="Q56" s="739"/>
      <c r="R56" s="739"/>
      <c r="S56" s="739"/>
      <c r="T56" s="728"/>
      <c r="U56" s="766"/>
      <c r="V56" s="767"/>
      <c r="W56" s="768"/>
      <c r="X56" s="768"/>
      <c r="Y56" s="768"/>
      <c r="Z56" s="757"/>
    </row>
    <row r="57" spans="1:26" ht="20.100000000000001" customHeight="1">
      <c r="A57" s="404">
        <v>43804.645833333336</v>
      </c>
      <c r="B57" s="401">
        <v>43804.645833333336</v>
      </c>
      <c r="C57" s="707"/>
      <c r="D57" s="708"/>
      <c r="E57" s="709"/>
      <c r="F57" s="718">
        <v>1363</v>
      </c>
      <c r="G57" s="709"/>
      <c r="H57" s="697"/>
      <c r="I57" s="673"/>
      <c r="J57" s="674"/>
      <c r="K57" s="675"/>
      <c r="L57" s="675"/>
      <c r="M57" s="675"/>
      <c r="N57" s="663" t="s">
        <v>435</v>
      </c>
      <c r="O57" s="737"/>
      <c r="P57" s="738"/>
      <c r="Q57" s="739"/>
      <c r="R57" s="739"/>
      <c r="S57" s="739"/>
      <c r="T57" s="728"/>
      <c r="U57" s="766"/>
      <c r="V57" s="767"/>
      <c r="W57" s="768"/>
      <c r="X57" s="768"/>
      <c r="Y57" s="768"/>
      <c r="Z57" s="757"/>
    </row>
    <row r="58" spans="1:26" ht="20.100000000000001" customHeight="1">
      <c r="A58" s="396">
        <v>43805</v>
      </c>
      <c r="B58" s="402">
        <v>0.27083333333333331</v>
      </c>
      <c r="C58" s="707">
        <v>7.1</v>
      </c>
      <c r="D58" s="708">
        <v>2.2000000000000002</v>
      </c>
      <c r="E58" s="709">
        <v>1.9</v>
      </c>
      <c r="F58" s="718">
        <v>2474</v>
      </c>
      <c r="G58" s="709">
        <v>22.2</v>
      </c>
      <c r="H58" s="697"/>
      <c r="I58" s="673"/>
      <c r="J58" s="684"/>
      <c r="K58" s="684"/>
      <c r="L58" s="675"/>
      <c r="M58" s="675"/>
      <c r="N58" s="663" t="s">
        <v>435</v>
      </c>
      <c r="O58" s="737">
        <v>7.9</v>
      </c>
      <c r="P58" s="738">
        <v>2.9</v>
      </c>
      <c r="Q58" s="739">
        <v>1.5</v>
      </c>
      <c r="R58" s="739">
        <v>8.3000000000000007</v>
      </c>
      <c r="S58" s="739">
        <v>28.3</v>
      </c>
      <c r="T58" s="728"/>
      <c r="U58" s="766">
        <v>7.2</v>
      </c>
      <c r="V58" s="767">
        <v>2.6</v>
      </c>
      <c r="W58" s="768">
        <v>1.3</v>
      </c>
      <c r="X58" s="768">
        <v>87.7</v>
      </c>
      <c r="Y58" s="768">
        <v>14.6</v>
      </c>
      <c r="Z58" s="757"/>
    </row>
    <row r="59" spans="1:26" ht="20.100000000000001" customHeight="1">
      <c r="A59" s="396">
        <v>43805</v>
      </c>
      <c r="B59" s="402">
        <v>0.64583333333333337</v>
      </c>
      <c r="C59" s="707"/>
      <c r="D59" s="708"/>
      <c r="E59" s="709"/>
      <c r="F59" s="718">
        <v>1909</v>
      </c>
      <c r="G59" s="709"/>
      <c r="H59" s="697"/>
      <c r="I59" s="673"/>
      <c r="J59" s="684"/>
      <c r="K59" s="684"/>
      <c r="L59" s="675"/>
      <c r="M59" s="675"/>
      <c r="N59" s="663" t="s">
        <v>435</v>
      </c>
      <c r="O59" s="737"/>
      <c r="P59" s="738"/>
      <c r="Q59" s="739"/>
      <c r="R59" s="739"/>
      <c r="S59" s="739"/>
      <c r="T59" s="728"/>
      <c r="U59" s="766"/>
      <c r="V59" s="767"/>
      <c r="W59" s="768"/>
      <c r="X59" s="768"/>
      <c r="Y59" s="768"/>
      <c r="Z59" s="757"/>
    </row>
    <row r="60" spans="1:26" ht="20.100000000000001" customHeight="1">
      <c r="A60" s="396">
        <v>43806</v>
      </c>
      <c r="B60" s="402">
        <v>0.27083333333333331</v>
      </c>
      <c r="C60" s="707">
        <v>6.8</v>
      </c>
      <c r="D60" s="708">
        <v>3.1</v>
      </c>
      <c r="E60" s="709">
        <v>2.7</v>
      </c>
      <c r="F60" s="718">
        <v>1865</v>
      </c>
      <c r="G60" s="709">
        <v>24.8</v>
      </c>
      <c r="H60" s="697"/>
      <c r="I60" s="673"/>
      <c r="J60" s="684"/>
      <c r="K60" s="684"/>
      <c r="L60" s="675"/>
      <c r="M60" s="675"/>
      <c r="N60" s="663" t="s">
        <v>435</v>
      </c>
      <c r="O60" s="737">
        <v>8</v>
      </c>
      <c r="P60" s="738">
        <v>5.8</v>
      </c>
      <c r="Q60" s="739">
        <v>3.5</v>
      </c>
      <c r="R60" s="739">
        <v>8.3000000000000007</v>
      </c>
      <c r="S60" s="739">
        <v>29.3</v>
      </c>
      <c r="T60" s="728"/>
      <c r="U60" s="766">
        <v>7.3</v>
      </c>
      <c r="V60" s="767">
        <v>3.2</v>
      </c>
      <c r="W60" s="768">
        <v>2.6</v>
      </c>
      <c r="X60" s="768">
        <v>87.7</v>
      </c>
      <c r="Y60" s="768">
        <v>17.600000000000001</v>
      </c>
      <c r="Z60" s="757"/>
    </row>
    <row r="61" spans="1:26" ht="20.100000000000001" customHeight="1">
      <c r="A61" s="396">
        <v>43806</v>
      </c>
      <c r="B61" s="402">
        <v>0.64583333333333337</v>
      </c>
      <c r="C61" s="707"/>
      <c r="D61" s="708"/>
      <c r="E61" s="709"/>
      <c r="F61" s="718">
        <v>2000</v>
      </c>
      <c r="G61" s="709"/>
      <c r="H61" s="697"/>
      <c r="I61" s="673"/>
      <c r="J61" s="684"/>
      <c r="K61" s="684"/>
      <c r="L61" s="675"/>
      <c r="M61" s="675"/>
      <c r="N61" s="663" t="s">
        <v>435</v>
      </c>
      <c r="O61" s="737"/>
      <c r="P61" s="738"/>
      <c r="Q61" s="739"/>
      <c r="R61" s="739"/>
      <c r="S61" s="739"/>
      <c r="T61" s="728"/>
      <c r="U61" s="766"/>
      <c r="V61" s="767"/>
      <c r="W61" s="768"/>
      <c r="X61" s="768"/>
      <c r="Y61" s="768"/>
      <c r="Z61" s="757"/>
    </row>
    <row r="62" spans="1:26" ht="20.100000000000001" customHeight="1">
      <c r="A62" s="396">
        <v>43807</v>
      </c>
      <c r="B62" s="402">
        <v>0.27083333333333331</v>
      </c>
      <c r="C62" s="707">
        <v>6.8</v>
      </c>
      <c r="D62" s="708">
        <v>2.5</v>
      </c>
      <c r="E62" s="709">
        <v>2.2999999999999998</v>
      </c>
      <c r="F62" s="718">
        <v>1977</v>
      </c>
      <c r="G62" s="709">
        <v>21.5</v>
      </c>
      <c r="H62" s="697"/>
      <c r="I62" s="673"/>
      <c r="J62" s="684"/>
      <c r="K62" s="684"/>
      <c r="L62" s="675"/>
      <c r="M62" s="675"/>
      <c r="N62" s="663"/>
      <c r="O62" s="737">
        <v>7.9</v>
      </c>
      <c r="P62" s="738">
        <v>1.3</v>
      </c>
      <c r="Q62" s="739">
        <v>1.2</v>
      </c>
      <c r="R62" s="739">
        <v>12.2</v>
      </c>
      <c r="S62" s="739">
        <v>26.7</v>
      </c>
      <c r="T62" s="728"/>
      <c r="U62" s="766">
        <v>7.3</v>
      </c>
      <c r="V62" s="767">
        <v>2</v>
      </c>
      <c r="W62" s="768">
        <v>1.6</v>
      </c>
      <c r="X62" s="768">
        <v>85.1</v>
      </c>
      <c r="Y62" s="768">
        <v>15.9</v>
      </c>
      <c r="Z62" s="757"/>
    </row>
    <row r="63" spans="1:26" ht="20.100000000000001" customHeight="1">
      <c r="A63" s="396">
        <v>43807</v>
      </c>
      <c r="B63" s="402">
        <v>0.64583333333333337</v>
      </c>
      <c r="C63" s="707"/>
      <c r="D63" s="708"/>
      <c r="E63" s="709"/>
      <c r="F63" s="718">
        <v>2000</v>
      </c>
      <c r="G63" s="709"/>
      <c r="H63" s="697"/>
      <c r="I63" s="673"/>
      <c r="J63" s="684">
        <v>18.100000000000001</v>
      </c>
      <c r="K63" s="684">
        <v>12.7</v>
      </c>
      <c r="L63" s="675"/>
      <c r="M63" s="675"/>
      <c r="N63" s="663"/>
      <c r="O63" s="737"/>
      <c r="P63" s="738"/>
      <c r="Q63" s="739"/>
      <c r="R63" s="739"/>
      <c r="S63" s="739"/>
      <c r="T63" s="728"/>
      <c r="U63" s="766"/>
      <c r="V63" s="767"/>
      <c r="W63" s="768"/>
      <c r="X63" s="768"/>
      <c r="Y63" s="768"/>
      <c r="Z63" s="757"/>
    </row>
    <row r="64" spans="1:26" ht="20.100000000000001" customHeight="1">
      <c r="A64" s="396">
        <v>43808</v>
      </c>
      <c r="B64" s="402">
        <v>0.27083333333333331</v>
      </c>
      <c r="C64" s="707">
        <v>7.5</v>
      </c>
      <c r="D64" s="708">
        <v>6.5</v>
      </c>
      <c r="E64" s="709">
        <v>5.0999999999999996</v>
      </c>
      <c r="F64" s="718">
        <v>1400</v>
      </c>
      <c r="G64" s="709">
        <v>45.3</v>
      </c>
      <c r="H64" s="697"/>
      <c r="I64" s="673">
        <v>7.9</v>
      </c>
      <c r="J64" s="684">
        <v>13.4</v>
      </c>
      <c r="K64" s="684">
        <v>13.3</v>
      </c>
      <c r="L64" s="675">
        <v>17.7</v>
      </c>
      <c r="M64" s="675">
        <v>24.3</v>
      </c>
      <c r="N64" s="663"/>
      <c r="O64" s="737">
        <v>8</v>
      </c>
      <c r="P64" s="738">
        <v>6.4</v>
      </c>
      <c r="Q64" s="739">
        <v>2.6</v>
      </c>
      <c r="R64" s="739">
        <v>10.1</v>
      </c>
      <c r="S64" s="739">
        <v>20</v>
      </c>
      <c r="T64" s="728"/>
      <c r="U64" s="766">
        <v>7.2</v>
      </c>
      <c r="V64" s="767">
        <v>5</v>
      </c>
      <c r="W64" s="768">
        <v>4.7</v>
      </c>
      <c r="X64" s="768">
        <v>86.8</v>
      </c>
      <c r="Y64" s="768">
        <v>11.2</v>
      </c>
      <c r="Z64" s="757"/>
    </row>
    <row r="65" spans="1:26" ht="20.100000000000001" customHeight="1">
      <c r="A65" s="396">
        <v>43808</v>
      </c>
      <c r="B65" s="402">
        <v>0.64583333333333337</v>
      </c>
      <c r="C65" s="707"/>
      <c r="D65" s="708"/>
      <c r="E65" s="709"/>
      <c r="F65" s="718">
        <v>344</v>
      </c>
      <c r="G65" s="709"/>
      <c r="H65" s="697"/>
      <c r="I65" s="673"/>
      <c r="J65" s="684">
        <v>15</v>
      </c>
      <c r="K65" s="684">
        <v>13.9</v>
      </c>
      <c r="L65" s="675"/>
      <c r="M65" s="675"/>
      <c r="N65" s="663"/>
      <c r="O65" s="737"/>
      <c r="P65" s="738"/>
      <c r="Q65" s="739"/>
      <c r="R65" s="739"/>
      <c r="S65" s="739"/>
      <c r="T65" s="728"/>
      <c r="U65" s="766"/>
      <c r="V65" s="767"/>
      <c r="W65" s="768"/>
      <c r="X65" s="768"/>
      <c r="Y65" s="768"/>
      <c r="Z65" s="757"/>
    </row>
    <row r="66" spans="1:26" ht="20.100000000000001" customHeight="1">
      <c r="A66" s="396">
        <v>43809.270833333336</v>
      </c>
      <c r="B66" s="401">
        <v>43809.270833333336</v>
      </c>
      <c r="C66" s="707">
        <v>7.2</v>
      </c>
      <c r="D66" s="708">
        <v>5</v>
      </c>
      <c r="E66" s="709">
        <v>4.7</v>
      </c>
      <c r="F66" s="709">
        <v>693</v>
      </c>
      <c r="G66" s="709">
        <v>39.6</v>
      </c>
      <c r="H66" s="697"/>
      <c r="I66" s="673">
        <v>7.8</v>
      </c>
      <c r="J66" s="674">
        <v>7.3</v>
      </c>
      <c r="K66" s="675">
        <v>6</v>
      </c>
      <c r="L66" s="675">
        <v>13.1</v>
      </c>
      <c r="M66" s="675">
        <v>22.7</v>
      </c>
      <c r="N66" s="663"/>
      <c r="O66" s="737">
        <v>7.6</v>
      </c>
      <c r="P66" s="738">
        <v>3.7</v>
      </c>
      <c r="Q66" s="739">
        <v>2.2000000000000002</v>
      </c>
      <c r="R66" s="739">
        <v>39.799999999999997</v>
      </c>
      <c r="S66" s="739">
        <v>29.2</v>
      </c>
      <c r="T66" s="728"/>
      <c r="U66" s="766">
        <v>7.1</v>
      </c>
      <c r="V66" s="767">
        <v>6.8</v>
      </c>
      <c r="W66" s="768">
        <v>4.7</v>
      </c>
      <c r="X66" s="768">
        <v>64.900000000000006</v>
      </c>
      <c r="Y66" s="768">
        <v>14.8</v>
      </c>
      <c r="Z66" s="757"/>
    </row>
    <row r="67" spans="1:26" ht="20.100000000000001" customHeight="1">
      <c r="A67" s="396">
        <v>43809.625</v>
      </c>
      <c r="B67" s="401">
        <v>43809.625</v>
      </c>
      <c r="C67" s="707"/>
      <c r="D67" s="708"/>
      <c r="E67" s="709"/>
      <c r="F67" s="709">
        <v>636</v>
      </c>
      <c r="G67" s="709"/>
      <c r="H67" s="697"/>
      <c r="I67" s="673"/>
      <c r="J67" s="674"/>
      <c r="K67" s="675"/>
      <c r="L67" s="675"/>
      <c r="M67" s="675"/>
      <c r="N67" s="663"/>
      <c r="O67" s="737"/>
      <c r="P67" s="738"/>
      <c r="Q67" s="739"/>
      <c r="R67" s="739"/>
      <c r="S67" s="739"/>
      <c r="T67" s="728"/>
      <c r="U67" s="766"/>
      <c r="V67" s="767"/>
      <c r="W67" s="768"/>
      <c r="X67" s="768"/>
      <c r="Y67" s="768"/>
      <c r="Z67" s="757"/>
    </row>
    <row r="68" spans="1:26" ht="20.100000000000001" customHeight="1">
      <c r="A68" s="396">
        <v>43809.708333333336</v>
      </c>
      <c r="B68" s="401">
        <v>43809.708333333336</v>
      </c>
      <c r="C68" s="707"/>
      <c r="D68" s="708"/>
      <c r="E68" s="709"/>
      <c r="F68" s="709">
        <v>521</v>
      </c>
      <c r="G68" s="709"/>
      <c r="H68" s="697"/>
      <c r="I68" s="673"/>
      <c r="J68" s="674"/>
      <c r="K68" s="675"/>
      <c r="L68" s="675"/>
      <c r="M68" s="675"/>
      <c r="N68" s="663"/>
      <c r="O68" s="737"/>
      <c r="P68" s="738"/>
      <c r="Q68" s="739"/>
      <c r="R68" s="739"/>
      <c r="S68" s="739"/>
      <c r="T68" s="728"/>
      <c r="U68" s="766"/>
      <c r="V68" s="767"/>
      <c r="W68" s="768"/>
      <c r="X68" s="768"/>
      <c r="Y68" s="768"/>
      <c r="Z68" s="757"/>
    </row>
    <row r="69" spans="1:26" ht="20.100000000000001" customHeight="1">
      <c r="A69" s="396">
        <v>43810.166666666664</v>
      </c>
      <c r="B69" s="401">
        <v>43810.166666666664</v>
      </c>
      <c r="C69" s="707"/>
      <c r="D69" s="708"/>
      <c r="E69" s="709"/>
      <c r="F69" s="709">
        <v>499</v>
      </c>
      <c r="G69" s="709"/>
      <c r="H69" s="697"/>
      <c r="I69" s="673"/>
      <c r="J69" s="674"/>
      <c r="K69" s="675"/>
      <c r="L69" s="675"/>
      <c r="M69" s="675"/>
      <c r="N69" s="663"/>
      <c r="O69" s="737"/>
      <c r="P69" s="738"/>
      <c r="Q69" s="739"/>
      <c r="R69" s="739"/>
      <c r="S69" s="739"/>
      <c r="T69" s="728"/>
      <c r="U69" s="766"/>
      <c r="V69" s="767"/>
      <c r="W69" s="768"/>
      <c r="X69" s="768"/>
      <c r="Y69" s="768"/>
      <c r="Z69" s="757"/>
    </row>
    <row r="70" spans="1:26" ht="20.100000000000001" customHeight="1">
      <c r="A70" s="396">
        <v>43810.270833333336</v>
      </c>
      <c r="B70" s="401">
        <v>43810.270833333336</v>
      </c>
      <c r="C70" s="707">
        <v>5.6</v>
      </c>
      <c r="D70" s="708">
        <v>5.6</v>
      </c>
      <c r="E70" s="709">
        <v>5.2</v>
      </c>
      <c r="F70" s="709">
        <v>503</v>
      </c>
      <c r="G70" s="709">
        <v>38.1</v>
      </c>
      <c r="H70" s="697"/>
      <c r="I70" s="673">
        <v>7.9</v>
      </c>
      <c r="J70" s="674">
        <v>4.8</v>
      </c>
      <c r="K70" s="675">
        <v>4.3</v>
      </c>
      <c r="L70" s="675">
        <v>16.899999999999999</v>
      </c>
      <c r="M70" s="675">
        <v>24.8</v>
      </c>
      <c r="N70" s="663"/>
      <c r="O70" s="737">
        <v>7.5</v>
      </c>
      <c r="P70" s="738">
        <v>4.5</v>
      </c>
      <c r="Q70" s="739">
        <v>4.0999999999999996</v>
      </c>
      <c r="R70" s="739">
        <v>543</v>
      </c>
      <c r="S70" s="739">
        <v>33.9</v>
      </c>
      <c r="T70" s="728"/>
      <c r="U70" s="766">
        <v>7.3</v>
      </c>
      <c r="V70" s="767">
        <v>5.2</v>
      </c>
      <c r="W70" s="768">
        <v>4.8</v>
      </c>
      <c r="X70" s="768">
        <v>36.200000000000003</v>
      </c>
      <c r="Y70" s="768">
        <v>22.6</v>
      </c>
      <c r="Z70" s="757"/>
    </row>
    <row r="71" spans="1:26" ht="20.100000000000001" customHeight="1">
      <c r="A71" s="396">
        <v>43810.645833333336</v>
      </c>
      <c r="B71" s="401">
        <v>43810.645833333336</v>
      </c>
      <c r="C71" s="707"/>
      <c r="D71" s="708"/>
      <c r="E71" s="709"/>
      <c r="F71" s="709">
        <v>471</v>
      </c>
      <c r="G71" s="709"/>
      <c r="H71" s="697"/>
      <c r="I71" s="673"/>
      <c r="J71" s="674"/>
      <c r="K71" s="675"/>
      <c r="L71" s="675"/>
      <c r="M71" s="675"/>
      <c r="N71" s="663"/>
      <c r="O71" s="737"/>
      <c r="P71" s="738"/>
      <c r="Q71" s="739"/>
      <c r="R71" s="739">
        <v>699</v>
      </c>
      <c r="S71" s="739"/>
      <c r="T71" s="728"/>
      <c r="U71" s="766"/>
      <c r="V71" s="767"/>
      <c r="W71" s="768"/>
      <c r="X71" s="768"/>
      <c r="Y71" s="768"/>
      <c r="Z71" s="757"/>
    </row>
    <row r="72" spans="1:26" ht="20.100000000000001" customHeight="1">
      <c r="A72" s="396">
        <v>43810.791666666664</v>
      </c>
      <c r="B72" s="401">
        <v>43810.791666666664</v>
      </c>
      <c r="C72" s="707"/>
      <c r="D72" s="708"/>
      <c r="E72" s="709"/>
      <c r="F72" s="709">
        <v>483</v>
      </c>
      <c r="G72" s="709"/>
      <c r="H72" s="697"/>
      <c r="I72" s="673"/>
      <c r="J72" s="674"/>
      <c r="K72" s="675"/>
      <c r="L72" s="675"/>
      <c r="M72" s="675"/>
      <c r="N72" s="663"/>
      <c r="O72" s="737"/>
      <c r="P72" s="738"/>
      <c r="Q72" s="739"/>
      <c r="R72" s="739">
        <v>871</v>
      </c>
      <c r="S72" s="739"/>
      <c r="T72" s="728"/>
      <c r="U72" s="766"/>
      <c r="V72" s="767"/>
      <c r="W72" s="768"/>
      <c r="X72" s="768"/>
      <c r="Y72" s="768"/>
      <c r="Z72" s="757"/>
    </row>
    <row r="73" spans="1:26" ht="20.100000000000001" customHeight="1">
      <c r="A73" s="396">
        <v>43811.166666666664</v>
      </c>
      <c r="B73" s="401">
        <v>43811.166666666664</v>
      </c>
      <c r="C73" s="707"/>
      <c r="D73" s="708"/>
      <c r="E73" s="709"/>
      <c r="F73" s="709">
        <v>481</v>
      </c>
      <c r="G73" s="709"/>
      <c r="H73" s="697"/>
      <c r="I73" s="673"/>
      <c r="J73" s="674"/>
      <c r="K73" s="675"/>
      <c r="L73" s="675"/>
      <c r="M73" s="675"/>
      <c r="N73" s="663"/>
      <c r="O73" s="737"/>
      <c r="P73" s="738"/>
      <c r="Q73" s="739"/>
      <c r="R73" s="739">
        <v>877</v>
      </c>
      <c r="S73" s="739"/>
      <c r="T73" s="728"/>
      <c r="U73" s="766"/>
      <c r="V73" s="767"/>
      <c r="W73" s="768"/>
      <c r="X73" s="768"/>
      <c r="Y73" s="768"/>
      <c r="Z73" s="757"/>
    </row>
    <row r="74" spans="1:26" ht="20.100000000000001" customHeight="1">
      <c r="A74" s="396">
        <v>43811.270833333336</v>
      </c>
      <c r="B74" s="401">
        <v>43811.270833333336</v>
      </c>
      <c r="C74" s="707">
        <v>3.4</v>
      </c>
      <c r="D74" s="708">
        <v>3.6</v>
      </c>
      <c r="E74" s="709">
        <v>3.4</v>
      </c>
      <c r="F74" s="709">
        <v>476</v>
      </c>
      <c r="G74" s="709">
        <v>36.6</v>
      </c>
      <c r="H74" s="697"/>
      <c r="I74" s="673">
        <v>7.7</v>
      </c>
      <c r="J74" s="674">
        <v>3.4</v>
      </c>
      <c r="K74" s="675">
        <v>3.1</v>
      </c>
      <c r="L74" s="675">
        <v>11.8</v>
      </c>
      <c r="M74" s="675">
        <v>24.1</v>
      </c>
      <c r="N74" s="663"/>
      <c r="O74" s="737">
        <v>6.8</v>
      </c>
      <c r="P74" s="738">
        <v>6.3</v>
      </c>
      <c r="Q74" s="739">
        <v>6</v>
      </c>
      <c r="R74" s="739">
        <v>928</v>
      </c>
      <c r="S74" s="739">
        <v>34.4</v>
      </c>
      <c r="T74" s="728"/>
      <c r="U74" s="766">
        <v>7.1</v>
      </c>
      <c r="V74" s="767">
        <v>4.8</v>
      </c>
      <c r="W74" s="768">
        <v>4.3</v>
      </c>
      <c r="X74" s="768">
        <v>30.6</v>
      </c>
      <c r="Y74" s="768">
        <v>19.2</v>
      </c>
      <c r="Z74" s="757"/>
    </row>
    <row r="75" spans="1:26" ht="20.100000000000001" customHeight="1">
      <c r="A75" s="396">
        <v>43811.625</v>
      </c>
      <c r="B75" s="401">
        <v>43811.625</v>
      </c>
      <c r="C75" s="707"/>
      <c r="D75" s="708"/>
      <c r="E75" s="709"/>
      <c r="F75" s="709"/>
      <c r="G75" s="709"/>
      <c r="H75" s="697"/>
      <c r="I75" s="673"/>
      <c r="J75" s="674"/>
      <c r="K75" s="675"/>
      <c r="L75" s="675"/>
      <c r="M75" s="675"/>
      <c r="N75" s="663"/>
      <c r="O75" s="737"/>
      <c r="P75" s="738"/>
      <c r="Q75" s="739"/>
      <c r="R75" s="739"/>
      <c r="S75" s="739"/>
      <c r="T75" s="728"/>
      <c r="U75" s="766"/>
      <c r="V75" s="767"/>
      <c r="W75" s="768"/>
      <c r="X75" s="768"/>
      <c r="Y75" s="768"/>
      <c r="Z75" s="757"/>
    </row>
    <row r="76" spans="1:26" ht="20.100000000000001" customHeight="1">
      <c r="A76" s="396">
        <v>43811.791666666664</v>
      </c>
      <c r="B76" s="401">
        <v>43811.791666666664</v>
      </c>
      <c r="C76" s="707"/>
      <c r="D76" s="708"/>
      <c r="E76" s="709"/>
      <c r="F76" s="709">
        <v>498</v>
      </c>
      <c r="G76" s="709"/>
      <c r="H76" s="697"/>
      <c r="I76" s="673"/>
      <c r="J76" s="674"/>
      <c r="K76" s="675"/>
      <c r="L76" s="675"/>
      <c r="M76" s="675"/>
      <c r="N76" s="663"/>
      <c r="O76" s="737"/>
      <c r="P76" s="738"/>
      <c r="Q76" s="739"/>
      <c r="R76" s="739">
        <v>853</v>
      </c>
      <c r="S76" s="739"/>
      <c r="T76" s="728"/>
      <c r="U76" s="766"/>
      <c r="V76" s="767"/>
      <c r="W76" s="768"/>
      <c r="X76" s="768"/>
      <c r="Y76" s="768"/>
      <c r="Z76" s="757"/>
    </row>
    <row r="77" spans="1:26" ht="20.100000000000001" customHeight="1">
      <c r="A77" s="396">
        <v>43812.166666666664</v>
      </c>
      <c r="B77" s="401">
        <v>43812.166666666664</v>
      </c>
      <c r="C77" s="707"/>
      <c r="D77" s="708"/>
      <c r="E77" s="709"/>
      <c r="F77" s="709">
        <v>473</v>
      </c>
      <c r="G77" s="709"/>
      <c r="H77" s="697"/>
      <c r="I77" s="673"/>
      <c r="J77" s="674"/>
      <c r="K77" s="675"/>
      <c r="L77" s="675"/>
      <c r="M77" s="675"/>
      <c r="N77" s="663"/>
      <c r="O77" s="737"/>
      <c r="P77" s="738"/>
      <c r="Q77" s="739"/>
      <c r="R77" s="739"/>
      <c r="S77" s="739"/>
      <c r="T77" s="728"/>
      <c r="U77" s="766"/>
      <c r="V77" s="767"/>
      <c r="W77" s="768"/>
      <c r="X77" s="768"/>
      <c r="Y77" s="768"/>
      <c r="Z77" s="757"/>
    </row>
    <row r="78" spans="1:26" ht="20.100000000000001" customHeight="1">
      <c r="A78" s="396">
        <v>43812.270833333336</v>
      </c>
      <c r="B78" s="401">
        <v>43812.270833333336</v>
      </c>
      <c r="C78" s="707">
        <v>6.6</v>
      </c>
      <c r="D78" s="708">
        <v>19.100000000000001</v>
      </c>
      <c r="E78" s="709">
        <v>9.6</v>
      </c>
      <c r="F78" s="709">
        <v>407</v>
      </c>
      <c r="G78" s="709">
        <v>26.9</v>
      </c>
      <c r="H78" s="697"/>
      <c r="I78" s="673">
        <v>7.5</v>
      </c>
      <c r="J78" s="674">
        <v>3.5</v>
      </c>
      <c r="K78" s="675">
        <v>3.1</v>
      </c>
      <c r="L78" s="675">
        <v>13.1</v>
      </c>
      <c r="M78" s="675">
        <v>32.200000000000003</v>
      </c>
      <c r="N78" s="663"/>
      <c r="O78" s="737">
        <v>7.4</v>
      </c>
      <c r="P78" s="738">
        <v>5.0999999999999996</v>
      </c>
      <c r="Q78" s="739">
        <v>5.0999999999999996</v>
      </c>
      <c r="R78" s="739">
        <v>1378</v>
      </c>
      <c r="S78" s="739">
        <v>23.7</v>
      </c>
      <c r="T78" s="728"/>
      <c r="U78" s="766">
        <v>7</v>
      </c>
      <c r="V78" s="767">
        <v>5.9</v>
      </c>
      <c r="W78" s="768">
        <v>3.6</v>
      </c>
      <c r="X78" s="768">
        <v>26.6</v>
      </c>
      <c r="Y78" s="768">
        <v>22.1</v>
      </c>
      <c r="Z78" s="757"/>
    </row>
    <row r="79" spans="1:26" ht="20.100000000000001" customHeight="1">
      <c r="A79" s="396">
        <v>43812.625</v>
      </c>
      <c r="B79" s="401">
        <v>43812.625</v>
      </c>
      <c r="C79" s="707"/>
      <c r="D79" s="708"/>
      <c r="E79" s="709"/>
      <c r="F79" s="709"/>
      <c r="G79" s="709"/>
      <c r="H79" s="697"/>
      <c r="I79" s="673"/>
      <c r="J79" s="674"/>
      <c r="K79" s="675"/>
      <c r="L79" s="675"/>
      <c r="M79" s="675"/>
      <c r="N79" s="663"/>
      <c r="O79" s="737"/>
      <c r="P79" s="738"/>
      <c r="Q79" s="739"/>
      <c r="R79" s="739">
        <v>1407</v>
      </c>
      <c r="S79" s="739"/>
      <c r="T79" s="728"/>
      <c r="U79" s="766"/>
      <c r="V79" s="767"/>
      <c r="W79" s="768"/>
      <c r="X79" s="768"/>
      <c r="Y79" s="768"/>
      <c r="Z79" s="757"/>
    </row>
    <row r="80" spans="1:26" ht="20.100000000000001" customHeight="1">
      <c r="A80" s="396">
        <v>43812.791666666664</v>
      </c>
      <c r="B80" s="401">
        <v>43812.791666666664</v>
      </c>
      <c r="C80" s="707"/>
      <c r="D80" s="708"/>
      <c r="E80" s="709"/>
      <c r="F80" s="709">
        <v>297</v>
      </c>
      <c r="G80" s="709"/>
      <c r="H80" s="697"/>
      <c r="I80" s="673"/>
      <c r="J80" s="674"/>
      <c r="K80" s="675"/>
      <c r="L80" s="675"/>
      <c r="M80" s="675"/>
      <c r="N80" s="663"/>
      <c r="O80" s="737"/>
      <c r="P80" s="738"/>
      <c r="Q80" s="739"/>
      <c r="R80" s="739">
        <v>1401</v>
      </c>
      <c r="S80" s="739"/>
      <c r="T80" s="728"/>
      <c r="U80" s="766"/>
      <c r="V80" s="767"/>
      <c r="W80" s="768"/>
      <c r="X80" s="768"/>
      <c r="Y80" s="768"/>
      <c r="Z80" s="757"/>
    </row>
    <row r="81" spans="1:26" ht="20.100000000000001" customHeight="1">
      <c r="A81" s="396">
        <v>43813.166666666664</v>
      </c>
      <c r="B81" s="401">
        <v>43813.166666666664</v>
      </c>
      <c r="C81" s="707"/>
      <c r="D81" s="708"/>
      <c r="E81" s="709"/>
      <c r="F81" s="709">
        <v>274</v>
      </c>
      <c r="G81" s="709"/>
      <c r="H81" s="697"/>
      <c r="I81" s="673"/>
      <c r="J81" s="674"/>
      <c r="K81" s="675"/>
      <c r="L81" s="675"/>
      <c r="M81" s="675"/>
      <c r="N81" s="663"/>
      <c r="O81" s="737"/>
      <c r="P81" s="738"/>
      <c r="Q81" s="739"/>
      <c r="R81" s="739">
        <v>1319</v>
      </c>
      <c r="S81" s="739"/>
      <c r="T81" s="728"/>
      <c r="U81" s="766"/>
      <c r="V81" s="767"/>
      <c r="W81" s="768"/>
      <c r="X81" s="768"/>
      <c r="Y81" s="768"/>
      <c r="Z81" s="757"/>
    </row>
    <row r="82" spans="1:26" ht="20.100000000000001" customHeight="1">
      <c r="A82" s="396">
        <v>43813.270833333336</v>
      </c>
      <c r="B82" s="401">
        <v>43813.270833333336</v>
      </c>
      <c r="C82" s="707">
        <v>7.1</v>
      </c>
      <c r="D82" s="708">
        <v>15.9</v>
      </c>
      <c r="E82" s="709">
        <v>13.9</v>
      </c>
      <c r="F82" s="709">
        <v>305</v>
      </c>
      <c r="G82" s="709">
        <v>28.3</v>
      </c>
      <c r="H82" s="697"/>
      <c r="I82" s="673">
        <v>7.9</v>
      </c>
      <c r="J82" s="674">
        <v>6</v>
      </c>
      <c r="K82" s="675">
        <v>3.8</v>
      </c>
      <c r="L82" s="675">
        <v>13.3</v>
      </c>
      <c r="M82" s="675">
        <v>34.6</v>
      </c>
      <c r="N82" s="663"/>
      <c r="O82" s="737">
        <v>7.2</v>
      </c>
      <c r="P82" s="738">
        <v>5.6</v>
      </c>
      <c r="Q82" s="739">
        <v>4.3</v>
      </c>
      <c r="R82" s="739">
        <v>1390</v>
      </c>
      <c r="S82" s="739">
        <v>24.9</v>
      </c>
      <c r="T82" s="728"/>
      <c r="U82" s="766">
        <v>7.1</v>
      </c>
      <c r="V82" s="767">
        <v>11.2</v>
      </c>
      <c r="W82" s="768">
        <v>8.5</v>
      </c>
      <c r="X82" s="768">
        <v>20.8</v>
      </c>
      <c r="Y82" s="768">
        <v>30</v>
      </c>
      <c r="Z82" s="757"/>
    </row>
    <row r="83" spans="1:26" ht="20.100000000000001" customHeight="1">
      <c r="A83" s="396">
        <v>43813.625</v>
      </c>
      <c r="B83" s="401">
        <v>43813.625</v>
      </c>
      <c r="C83" s="707"/>
      <c r="D83" s="708"/>
      <c r="E83" s="709"/>
      <c r="F83" s="709">
        <v>344</v>
      </c>
      <c r="G83" s="709"/>
      <c r="H83" s="697"/>
      <c r="I83" s="673"/>
      <c r="J83" s="674"/>
      <c r="K83" s="675"/>
      <c r="L83" s="675"/>
      <c r="M83" s="675"/>
      <c r="N83" s="663"/>
      <c r="O83" s="737"/>
      <c r="P83" s="738"/>
      <c r="Q83" s="739"/>
      <c r="R83" s="739">
        <v>1412</v>
      </c>
      <c r="S83" s="739"/>
      <c r="T83" s="728"/>
      <c r="U83" s="766"/>
      <c r="V83" s="767"/>
      <c r="W83" s="768"/>
      <c r="X83" s="768"/>
      <c r="Y83" s="768"/>
      <c r="Z83" s="757"/>
    </row>
    <row r="84" spans="1:26" ht="20.100000000000001" customHeight="1">
      <c r="A84" s="396">
        <v>43813.833333333336</v>
      </c>
      <c r="B84" s="401">
        <v>43813.833333333336</v>
      </c>
      <c r="C84" s="707"/>
      <c r="D84" s="708"/>
      <c r="E84" s="709"/>
      <c r="F84" s="709">
        <v>391</v>
      </c>
      <c r="G84" s="709"/>
      <c r="H84" s="697"/>
      <c r="I84" s="673"/>
      <c r="J84" s="674"/>
      <c r="K84" s="675"/>
      <c r="L84" s="675"/>
      <c r="M84" s="675"/>
      <c r="N84" s="663"/>
      <c r="O84" s="737"/>
      <c r="P84" s="738"/>
      <c r="Q84" s="739"/>
      <c r="R84" s="739">
        <v>1409</v>
      </c>
      <c r="S84" s="739"/>
      <c r="T84" s="728"/>
      <c r="U84" s="766"/>
      <c r="V84" s="767"/>
      <c r="W84" s="768"/>
      <c r="X84" s="768"/>
      <c r="Y84" s="768"/>
      <c r="Z84" s="757"/>
    </row>
    <row r="85" spans="1:26" ht="20.100000000000001" customHeight="1">
      <c r="A85" s="396">
        <v>43814.166666666664</v>
      </c>
      <c r="B85" s="401">
        <v>43814.166666666664</v>
      </c>
      <c r="C85" s="707"/>
      <c r="D85" s="708"/>
      <c r="E85" s="709"/>
      <c r="F85" s="709"/>
      <c r="G85" s="709"/>
      <c r="H85" s="697"/>
      <c r="I85" s="673"/>
      <c r="J85" s="674"/>
      <c r="K85" s="675"/>
      <c r="L85" s="675"/>
      <c r="M85" s="675"/>
      <c r="N85" s="663"/>
      <c r="O85" s="737"/>
      <c r="P85" s="738"/>
      <c r="Q85" s="739"/>
      <c r="R85" s="739">
        <v>1356</v>
      </c>
      <c r="S85" s="739"/>
      <c r="T85" s="728"/>
      <c r="U85" s="766"/>
      <c r="V85" s="767"/>
      <c r="W85" s="768"/>
      <c r="X85" s="768"/>
      <c r="Y85" s="768"/>
      <c r="Z85" s="757"/>
    </row>
    <row r="86" spans="1:26" ht="20.100000000000001" customHeight="1">
      <c r="A86" s="396">
        <v>43814.270833333336</v>
      </c>
      <c r="B86" s="401">
        <v>43814.270833333336</v>
      </c>
      <c r="C86" s="707">
        <v>7.13</v>
      </c>
      <c r="D86" s="708">
        <v>13.6</v>
      </c>
      <c r="E86" s="709">
        <v>13.2</v>
      </c>
      <c r="F86" s="709">
        <v>411</v>
      </c>
      <c r="G86" s="709">
        <v>32.42</v>
      </c>
      <c r="H86" s="697"/>
      <c r="I86" s="673">
        <v>7.26</v>
      </c>
      <c r="J86" s="674">
        <v>4.8</v>
      </c>
      <c r="K86" s="675">
        <v>2.9</v>
      </c>
      <c r="L86" s="675">
        <v>12.9</v>
      </c>
      <c r="M86" s="675">
        <v>19.38</v>
      </c>
      <c r="N86" s="663"/>
      <c r="O86" s="737">
        <v>7.15</v>
      </c>
      <c r="P86" s="738">
        <v>16.399999999999999</v>
      </c>
      <c r="Q86" s="739">
        <v>13.8</v>
      </c>
      <c r="R86" s="739">
        <v>1318</v>
      </c>
      <c r="S86" s="739">
        <v>23.59</v>
      </c>
      <c r="T86" s="728"/>
      <c r="U86" s="766">
        <v>7.33</v>
      </c>
      <c r="V86" s="767">
        <v>10.1</v>
      </c>
      <c r="W86" s="768">
        <v>8.4</v>
      </c>
      <c r="X86" s="768">
        <v>30.6</v>
      </c>
      <c r="Y86" s="768">
        <v>28.46</v>
      </c>
      <c r="Z86" s="757"/>
    </row>
    <row r="87" spans="1:26" ht="20.100000000000001" customHeight="1">
      <c r="A87" s="396">
        <v>43814.604166666664</v>
      </c>
      <c r="B87" s="401">
        <v>43814.604166666664</v>
      </c>
      <c r="C87" s="707"/>
      <c r="D87" s="708"/>
      <c r="E87" s="709"/>
      <c r="F87" s="709">
        <v>545</v>
      </c>
      <c r="G87" s="709"/>
      <c r="H87" s="697"/>
      <c r="I87" s="673"/>
      <c r="J87" s="674"/>
      <c r="K87" s="675"/>
      <c r="L87" s="675"/>
      <c r="M87" s="675"/>
      <c r="N87" s="663"/>
      <c r="O87" s="737"/>
      <c r="P87" s="738"/>
      <c r="Q87" s="739"/>
      <c r="R87" s="739">
        <v>1372</v>
      </c>
      <c r="S87" s="739"/>
      <c r="T87" s="728"/>
      <c r="U87" s="766"/>
      <c r="V87" s="767"/>
      <c r="W87" s="768"/>
      <c r="X87" s="768"/>
      <c r="Y87" s="768"/>
      <c r="Z87" s="757"/>
    </row>
    <row r="88" spans="1:26" ht="20.100000000000001" customHeight="1">
      <c r="A88" s="396">
        <v>43814.791666666664</v>
      </c>
      <c r="B88" s="401">
        <v>43814.791666666664</v>
      </c>
      <c r="C88" s="707"/>
      <c r="D88" s="708"/>
      <c r="E88" s="709"/>
      <c r="F88" s="709">
        <v>613</v>
      </c>
      <c r="G88" s="709"/>
      <c r="H88" s="697"/>
      <c r="I88" s="673"/>
      <c r="J88" s="674"/>
      <c r="K88" s="675"/>
      <c r="L88" s="675"/>
      <c r="M88" s="675"/>
      <c r="N88" s="663"/>
      <c r="O88" s="737"/>
      <c r="P88" s="738"/>
      <c r="Q88" s="739"/>
      <c r="R88" s="739">
        <v>1337</v>
      </c>
      <c r="S88" s="739"/>
      <c r="T88" s="728"/>
      <c r="U88" s="766"/>
      <c r="V88" s="767"/>
      <c r="W88" s="768"/>
      <c r="X88" s="768"/>
      <c r="Y88" s="768"/>
      <c r="Z88" s="757"/>
    </row>
    <row r="89" spans="1:26" ht="20.100000000000001" customHeight="1">
      <c r="A89" s="396">
        <v>43815.166666666664</v>
      </c>
      <c r="B89" s="401">
        <v>43815.166666666664</v>
      </c>
      <c r="C89" s="707"/>
      <c r="D89" s="708"/>
      <c r="E89" s="709"/>
      <c r="F89" s="709">
        <v>564</v>
      </c>
      <c r="G89" s="709"/>
      <c r="H89" s="697"/>
      <c r="I89" s="673"/>
      <c r="J89" s="674"/>
      <c r="K89" s="675"/>
      <c r="L89" s="675"/>
      <c r="M89" s="675"/>
      <c r="N89" s="663"/>
      <c r="O89" s="737"/>
      <c r="P89" s="738"/>
      <c r="Q89" s="739"/>
      <c r="R89" s="739">
        <v>1371</v>
      </c>
      <c r="S89" s="739"/>
      <c r="T89" s="728"/>
      <c r="U89" s="766"/>
      <c r="V89" s="767"/>
      <c r="W89" s="768"/>
      <c r="X89" s="768"/>
      <c r="Y89" s="768"/>
      <c r="Z89" s="757"/>
    </row>
    <row r="90" spans="1:26" ht="20.100000000000001" customHeight="1">
      <c r="A90" s="396">
        <v>43815.270833333336</v>
      </c>
      <c r="B90" s="401">
        <v>43815.270833333336</v>
      </c>
      <c r="C90" s="707">
        <v>7.18</v>
      </c>
      <c r="D90" s="708">
        <v>18.3</v>
      </c>
      <c r="E90" s="709">
        <v>13</v>
      </c>
      <c r="F90" s="709">
        <v>655</v>
      </c>
      <c r="G90" s="709">
        <v>40.54</v>
      </c>
      <c r="H90" s="697"/>
      <c r="I90" s="673">
        <v>7.23</v>
      </c>
      <c r="J90" s="674">
        <v>4.5999999999999996</v>
      </c>
      <c r="K90" s="675">
        <v>4.4000000000000004</v>
      </c>
      <c r="L90" s="675">
        <v>14.8</v>
      </c>
      <c r="M90" s="675">
        <v>25.92</v>
      </c>
      <c r="N90" s="663"/>
      <c r="O90" s="737">
        <v>7.07</v>
      </c>
      <c r="P90" s="738">
        <v>16.3</v>
      </c>
      <c r="Q90" s="739">
        <v>14.3</v>
      </c>
      <c r="R90" s="739">
        <v>1312</v>
      </c>
      <c r="S90" s="739">
        <v>25.47</v>
      </c>
      <c r="T90" s="728"/>
      <c r="U90" s="766">
        <v>7</v>
      </c>
      <c r="V90" s="767">
        <v>7.3</v>
      </c>
      <c r="W90" s="768">
        <v>5.4</v>
      </c>
      <c r="X90" s="768">
        <v>42.3</v>
      </c>
      <c r="Y90" s="768">
        <v>36.549999999999997</v>
      </c>
      <c r="Z90" s="757"/>
    </row>
    <row r="91" spans="1:26" ht="20.100000000000001" customHeight="1">
      <c r="A91" s="396">
        <v>43815.604166666664</v>
      </c>
      <c r="B91" s="401">
        <v>43815.604166666664</v>
      </c>
      <c r="C91" s="707"/>
      <c r="D91" s="708"/>
      <c r="E91" s="709"/>
      <c r="F91" s="709">
        <v>704</v>
      </c>
      <c r="G91" s="709"/>
      <c r="H91" s="697"/>
      <c r="I91" s="673"/>
      <c r="J91" s="674"/>
      <c r="K91" s="675"/>
      <c r="L91" s="675"/>
      <c r="M91" s="675"/>
      <c r="N91" s="663"/>
      <c r="O91" s="737"/>
      <c r="P91" s="738"/>
      <c r="Q91" s="739"/>
      <c r="R91" s="739">
        <v>1364</v>
      </c>
      <c r="S91" s="739"/>
      <c r="T91" s="728"/>
      <c r="U91" s="766"/>
      <c r="V91" s="767"/>
      <c r="W91" s="768"/>
      <c r="X91" s="768"/>
      <c r="Y91" s="768"/>
      <c r="Z91" s="757"/>
    </row>
    <row r="92" spans="1:26" ht="20.100000000000001" customHeight="1">
      <c r="A92" s="396">
        <v>43815.791666666664</v>
      </c>
      <c r="B92" s="401">
        <v>43815.791666666664</v>
      </c>
      <c r="C92" s="707"/>
      <c r="D92" s="708"/>
      <c r="E92" s="709"/>
      <c r="F92" s="709">
        <v>684</v>
      </c>
      <c r="G92" s="709"/>
      <c r="H92" s="697"/>
      <c r="I92" s="673"/>
      <c r="J92" s="674"/>
      <c r="K92" s="675"/>
      <c r="L92" s="675"/>
      <c r="M92" s="675"/>
      <c r="N92" s="663"/>
      <c r="O92" s="737"/>
      <c r="P92" s="738"/>
      <c r="Q92" s="739"/>
      <c r="R92" s="739">
        <v>1336</v>
      </c>
      <c r="S92" s="739"/>
      <c r="T92" s="728"/>
      <c r="U92" s="766"/>
      <c r="V92" s="767"/>
      <c r="W92" s="768"/>
      <c r="X92" s="768"/>
      <c r="Y92" s="768"/>
      <c r="Z92" s="757"/>
    </row>
    <row r="93" spans="1:26" ht="20.100000000000001" customHeight="1">
      <c r="A93" s="396">
        <v>43816.166666666664</v>
      </c>
      <c r="B93" s="401">
        <v>43816.166666666664</v>
      </c>
      <c r="C93" s="707"/>
      <c r="D93" s="708"/>
      <c r="E93" s="709"/>
      <c r="F93" s="709">
        <v>685</v>
      </c>
      <c r="G93" s="709"/>
      <c r="H93" s="697"/>
      <c r="I93" s="673"/>
      <c r="J93" s="674"/>
      <c r="K93" s="675"/>
      <c r="L93" s="675"/>
      <c r="M93" s="675"/>
      <c r="N93" s="663"/>
      <c r="O93" s="737"/>
      <c r="P93" s="738"/>
      <c r="Q93" s="739"/>
      <c r="R93" s="739">
        <v>1298</v>
      </c>
      <c r="S93" s="739"/>
      <c r="T93" s="728"/>
      <c r="U93" s="766"/>
      <c r="V93" s="767"/>
      <c r="W93" s="768"/>
      <c r="X93" s="768"/>
      <c r="Y93" s="768"/>
      <c r="Z93" s="757"/>
    </row>
    <row r="94" spans="1:26" ht="20.100000000000001" customHeight="1">
      <c r="A94" s="396">
        <v>43816.270833333336</v>
      </c>
      <c r="B94" s="401">
        <v>43816.270833333336</v>
      </c>
      <c r="C94" s="707">
        <v>7.33</v>
      </c>
      <c r="D94" s="708">
        <v>21.2</v>
      </c>
      <c r="E94" s="709">
        <v>14.4</v>
      </c>
      <c r="F94" s="709">
        <v>724</v>
      </c>
      <c r="G94" s="709">
        <v>42.13</v>
      </c>
      <c r="H94" s="697"/>
      <c r="I94" s="673">
        <v>7.49</v>
      </c>
      <c r="J94" s="674">
        <v>9.9</v>
      </c>
      <c r="K94" s="675">
        <v>9.8000000000000007</v>
      </c>
      <c r="L94" s="675">
        <v>16.600000000000001</v>
      </c>
      <c r="M94" s="675">
        <v>18.89</v>
      </c>
      <c r="N94" s="663"/>
      <c r="O94" s="737">
        <v>7.37</v>
      </c>
      <c r="P94" s="738">
        <v>4.8</v>
      </c>
      <c r="Q94" s="739">
        <v>4.5999999999999996</v>
      </c>
      <c r="R94" s="739">
        <v>1340</v>
      </c>
      <c r="S94" s="739">
        <v>25.14</v>
      </c>
      <c r="T94" s="728"/>
      <c r="U94" s="766">
        <v>7.35</v>
      </c>
      <c r="V94" s="767">
        <v>17.100000000000001</v>
      </c>
      <c r="W94" s="768">
        <v>14.4</v>
      </c>
      <c r="X94" s="768">
        <v>65.099999999999994</v>
      </c>
      <c r="Y94" s="768">
        <v>29.66</v>
      </c>
      <c r="Z94" s="757"/>
    </row>
    <row r="95" spans="1:26" ht="20.100000000000001" customHeight="1">
      <c r="A95" s="396">
        <v>43816.583333333336</v>
      </c>
      <c r="B95" s="401">
        <v>43816.583333333336</v>
      </c>
      <c r="C95" s="707"/>
      <c r="D95" s="708"/>
      <c r="E95" s="709"/>
      <c r="F95" s="709">
        <v>758</v>
      </c>
      <c r="G95" s="709"/>
      <c r="H95" s="697"/>
      <c r="I95" s="673"/>
      <c r="J95" s="674"/>
      <c r="K95" s="675"/>
      <c r="L95" s="675"/>
      <c r="M95" s="675"/>
      <c r="N95" s="663"/>
      <c r="O95" s="737"/>
      <c r="P95" s="738"/>
      <c r="Q95" s="739"/>
      <c r="R95" s="739">
        <v>1311</v>
      </c>
      <c r="S95" s="739"/>
      <c r="T95" s="728"/>
      <c r="U95" s="766"/>
      <c r="V95" s="767"/>
      <c r="W95" s="768"/>
      <c r="X95" s="768"/>
      <c r="Y95" s="768"/>
      <c r="Z95" s="757"/>
    </row>
    <row r="96" spans="1:26" ht="20.100000000000001" customHeight="1">
      <c r="A96" s="396">
        <v>43816.791666666664</v>
      </c>
      <c r="B96" s="401">
        <v>43816.791666666664</v>
      </c>
      <c r="C96" s="707"/>
      <c r="D96" s="708"/>
      <c r="E96" s="709"/>
      <c r="F96" s="709">
        <v>739</v>
      </c>
      <c r="G96" s="709"/>
      <c r="H96" s="697"/>
      <c r="I96" s="673"/>
      <c r="J96" s="674"/>
      <c r="K96" s="675"/>
      <c r="L96" s="675"/>
      <c r="M96" s="675"/>
      <c r="N96" s="663"/>
      <c r="O96" s="737"/>
      <c r="P96" s="738"/>
      <c r="Q96" s="739"/>
      <c r="R96" s="739">
        <v>1456</v>
      </c>
      <c r="S96" s="739"/>
      <c r="T96" s="728"/>
      <c r="U96" s="766"/>
      <c r="V96" s="767"/>
      <c r="W96" s="768"/>
      <c r="X96" s="768"/>
      <c r="Y96" s="768"/>
      <c r="Z96" s="757"/>
    </row>
    <row r="97" spans="1:26" ht="20.100000000000001" customHeight="1">
      <c r="A97" s="396">
        <v>43817.166666666664</v>
      </c>
      <c r="B97" s="401">
        <v>43817.166666666664</v>
      </c>
      <c r="C97" s="707"/>
      <c r="D97" s="708"/>
      <c r="E97" s="709"/>
      <c r="F97" s="709">
        <v>776</v>
      </c>
      <c r="G97" s="709"/>
      <c r="H97" s="697"/>
      <c r="I97" s="673"/>
      <c r="J97" s="674"/>
      <c r="K97" s="675"/>
      <c r="L97" s="675"/>
      <c r="M97" s="675"/>
      <c r="N97" s="663"/>
      <c r="O97" s="737"/>
      <c r="P97" s="738"/>
      <c r="Q97" s="739"/>
      <c r="R97" s="739">
        <v>1303</v>
      </c>
      <c r="S97" s="739"/>
      <c r="T97" s="728"/>
      <c r="U97" s="766"/>
      <c r="V97" s="767"/>
      <c r="W97" s="768"/>
      <c r="X97" s="768"/>
      <c r="Y97" s="768"/>
      <c r="Z97" s="757"/>
    </row>
    <row r="98" spans="1:26" ht="20.100000000000001" customHeight="1">
      <c r="A98" s="396">
        <v>43816.854166666664</v>
      </c>
      <c r="B98" s="401">
        <v>43816.854166666664</v>
      </c>
      <c r="C98" s="707"/>
      <c r="D98" s="708"/>
      <c r="E98" s="709"/>
      <c r="F98" s="709"/>
      <c r="G98" s="709"/>
      <c r="H98" s="697"/>
      <c r="I98" s="673"/>
      <c r="J98" s="674"/>
      <c r="K98" s="675"/>
      <c r="L98" s="675"/>
      <c r="M98" s="675"/>
      <c r="N98" s="663"/>
      <c r="O98" s="737"/>
      <c r="P98" s="738"/>
      <c r="Q98" s="739"/>
      <c r="R98" s="739"/>
      <c r="S98" s="739"/>
      <c r="T98" s="728"/>
      <c r="U98" s="766"/>
      <c r="V98" s="767">
        <v>10.199999999999999</v>
      </c>
      <c r="W98" s="768">
        <v>8.6</v>
      </c>
      <c r="X98" s="768"/>
      <c r="Y98" s="768"/>
      <c r="Z98" s="757"/>
    </row>
    <row r="99" spans="1:26" ht="20.100000000000001" customHeight="1">
      <c r="A99" s="396">
        <v>43817.270833333336</v>
      </c>
      <c r="B99" s="401">
        <v>43817.270833333336</v>
      </c>
      <c r="C99" s="707">
        <v>7.27</v>
      </c>
      <c r="D99" s="708">
        <v>15.9</v>
      </c>
      <c r="E99" s="709">
        <v>12.3</v>
      </c>
      <c r="F99" s="709">
        <v>745</v>
      </c>
      <c r="G99" s="709">
        <v>49.92</v>
      </c>
      <c r="H99" s="697"/>
      <c r="I99" s="673">
        <v>7.25</v>
      </c>
      <c r="J99" s="674">
        <v>17.2</v>
      </c>
      <c r="K99" s="675">
        <v>11.5</v>
      </c>
      <c r="L99" s="675">
        <v>13.5</v>
      </c>
      <c r="M99" s="675">
        <v>18.3</v>
      </c>
      <c r="N99" s="663"/>
      <c r="O99" s="737">
        <v>7.2</v>
      </c>
      <c r="P99" s="738">
        <v>11.3</v>
      </c>
      <c r="Q99" s="739">
        <v>9.8000000000000007</v>
      </c>
      <c r="R99" s="739">
        <v>1244</v>
      </c>
      <c r="S99" s="739">
        <v>25.16</v>
      </c>
      <c r="T99" s="728"/>
      <c r="U99" s="766">
        <v>7.23</v>
      </c>
      <c r="V99" s="767">
        <v>6.5</v>
      </c>
      <c r="W99" s="768">
        <v>6.4</v>
      </c>
      <c r="X99" s="768">
        <v>83.7</v>
      </c>
      <c r="Y99" s="768">
        <v>25.16</v>
      </c>
      <c r="Z99" s="757"/>
    </row>
    <row r="100" spans="1:26" ht="20.100000000000001" customHeight="1">
      <c r="A100" s="396">
        <v>43817.583333333336</v>
      </c>
      <c r="B100" s="401">
        <v>43817.583333333336</v>
      </c>
      <c r="C100" s="707"/>
      <c r="D100" s="708"/>
      <c r="E100" s="709"/>
      <c r="F100" s="709">
        <v>749</v>
      </c>
      <c r="G100" s="709"/>
      <c r="H100" s="697"/>
      <c r="I100" s="673"/>
      <c r="J100" s="674"/>
      <c r="K100" s="675"/>
      <c r="L100" s="675"/>
      <c r="M100" s="675"/>
      <c r="N100" s="663"/>
      <c r="O100" s="737"/>
      <c r="P100" s="738"/>
      <c r="Q100" s="739"/>
      <c r="R100" s="739">
        <v>1304</v>
      </c>
      <c r="S100" s="739"/>
      <c r="T100" s="728"/>
      <c r="U100" s="766"/>
      <c r="V100" s="767"/>
      <c r="W100" s="768"/>
      <c r="X100" s="768"/>
      <c r="Y100" s="768"/>
      <c r="Z100" s="757"/>
    </row>
    <row r="101" spans="1:26" ht="20.100000000000001" customHeight="1">
      <c r="A101" s="396">
        <v>43817.833333333336</v>
      </c>
      <c r="B101" s="401">
        <v>43817.833333333336</v>
      </c>
      <c r="C101" s="707"/>
      <c r="D101" s="708"/>
      <c r="E101" s="709"/>
      <c r="F101" s="709">
        <v>803</v>
      </c>
      <c r="G101" s="709"/>
      <c r="H101" s="697"/>
      <c r="I101" s="673"/>
      <c r="J101" s="674"/>
      <c r="K101" s="675"/>
      <c r="L101" s="675"/>
      <c r="M101" s="675"/>
      <c r="N101" s="663"/>
      <c r="O101" s="737"/>
      <c r="P101" s="738"/>
      <c r="Q101" s="739"/>
      <c r="R101" s="739">
        <v>1304</v>
      </c>
      <c r="S101" s="739"/>
      <c r="T101" s="728"/>
      <c r="U101" s="766"/>
      <c r="V101" s="767"/>
      <c r="W101" s="768"/>
      <c r="X101" s="768"/>
      <c r="Y101" s="768"/>
      <c r="Z101" s="757"/>
    </row>
    <row r="102" spans="1:26" ht="20.100000000000001" customHeight="1">
      <c r="A102" s="396">
        <v>43818.166666666664</v>
      </c>
      <c r="B102" s="401">
        <v>43818.166666666664</v>
      </c>
      <c r="C102" s="707"/>
      <c r="D102" s="708"/>
      <c r="E102" s="709"/>
      <c r="F102" s="709">
        <v>849</v>
      </c>
      <c r="G102" s="709"/>
      <c r="H102" s="697"/>
      <c r="I102" s="673"/>
      <c r="J102" s="674"/>
      <c r="K102" s="675"/>
      <c r="L102" s="675"/>
      <c r="M102" s="675"/>
      <c r="N102" s="663"/>
      <c r="O102" s="737"/>
      <c r="P102" s="738"/>
      <c r="Q102" s="739"/>
      <c r="R102" s="739">
        <v>1284</v>
      </c>
      <c r="S102" s="739"/>
      <c r="T102" s="728"/>
      <c r="U102" s="766"/>
      <c r="V102" s="767"/>
      <c r="W102" s="768"/>
      <c r="X102" s="768"/>
      <c r="Y102" s="768"/>
      <c r="Z102" s="757"/>
    </row>
    <row r="103" spans="1:26" ht="20.100000000000001" customHeight="1">
      <c r="A103" s="396">
        <v>43818.270833333336</v>
      </c>
      <c r="B103" s="401">
        <v>43818.270833333336</v>
      </c>
      <c r="C103" s="707">
        <v>7.23</v>
      </c>
      <c r="D103" s="708">
        <v>12.1</v>
      </c>
      <c r="E103" s="709">
        <v>11.2</v>
      </c>
      <c r="F103" s="709">
        <v>898</v>
      </c>
      <c r="G103" s="709">
        <v>48.72</v>
      </c>
      <c r="H103" s="697"/>
      <c r="I103" s="673">
        <v>7.7</v>
      </c>
      <c r="J103" s="674">
        <v>4.3</v>
      </c>
      <c r="K103" s="675">
        <v>4.3</v>
      </c>
      <c r="L103" s="675">
        <v>12.5</v>
      </c>
      <c r="M103" s="675">
        <v>26.37</v>
      </c>
      <c r="N103" s="663"/>
      <c r="O103" s="737">
        <v>7.29</v>
      </c>
      <c r="P103" s="738">
        <v>18.100000000000001</v>
      </c>
      <c r="Q103" s="739">
        <v>12.9</v>
      </c>
      <c r="R103" s="739">
        <v>1288</v>
      </c>
      <c r="S103" s="739">
        <v>23.49</v>
      </c>
      <c r="T103" s="728"/>
      <c r="U103" s="766">
        <v>7.6</v>
      </c>
      <c r="V103" s="767">
        <v>15.1</v>
      </c>
      <c r="W103" s="768">
        <v>13.9</v>
      </c>
      <c r="X103" s="768">
        <v>81</v>
      </c>
      <c r="Y103" s="768">
        <v>24.06</v>
      </c>
      <c r="Z103" s="757"/>
    </row>
    <row r="104" spans="1:26" ht="20.100000000000001" customHeight="1">
      <c r="A104" s="396">
        <v>43818.583333333336</v>
      </c>
      <c r="B104" s="401">
        <v>43818.583333333336</v>
      </c>
      <c r="C104" s="707"/>
      <c r="D104" s="708"/>
      <c r="E104" s="709"/>
      <c r="F104" s="709">
        <v>875</v>
      </c>
      <c r="G104" s="709"/>
      <c r="H104" s="697"/>
      <c r="I104" s="673"/>
      <c r="J104" s="674"/>
      <c r="K104" s="675"/>
      <c r="L104" s="675"/>
      <c r="M104" s="675"/>
      <c r="N104" s="663"/>
      <c r="O104" s="737"/>
      <c r="P104" s="738"/>
      <c r="Q104" s="739"/>
      <c r="R104" s="739">
        <v>1275</v>
      </c>
      <c r="S104" s="739"/>
      <c r="T104" s="728"/>
      <c r="U104" s="766"/>
      <c r="V104" s="767"/>
      <c r="W104" s="768"/>
      <c r="X104" s="768"/>
      <c r="Y104" s="768"/>
      <c r="Z104" s="757"/>
    </row>
    <row r="105" spans="1:26" ht="20.100000000000001" customHeight="1">
      <c r="A105" s="396">
        <v>43818.833333333336</v>
      </c>
      <c r="B105" s="401">
        <v>43818.833333333336</v>
      </c>
      <c r="C105" s="707"/>
      <c r="D105" s="708"/>
      <c r="E105" s="709"/>
      <c r="F105" s="709">
        <v>941</v>
      </c>
      <c r="G105" s="709"/>
      <c r="H105" s="697"/>
      <c r="I105" s="673"/>
      <c r="J105" s="674"/>
      <c r="K105" s="675"/>
      <c r="L105" s="675"/>
      <c r="M105" s="675"/>
      <c r="N105" s="663"/>
      <c r="O105" s="737"/>
      <c r="P105" s="738"/>
      <c r="Q105" s="739"/>
      <c r="R105" s="739">
        <v>1296</v>
      </c>
      <c r="S105" s="739"/>
      <c r="T105" s="728"/>
      <c r="U105" s="766"/>
      <c r="V105" s="767"/>
      <c r="W105" s="768"/>
      <c r="X105" s="768"/>
      <c r="Y105" s="768"/>
      <c r="Z105" s="757"/>
    </row>
    <row r="106" spans="1:26" ht="20.100000000000001" customHeight="1">
      <c r="A106" s="396">
        <v>43819.166666666664</v>
      </c>
      <c r="B106" s="401">
        <v>43819.166666666664</v>
      </c>
      <c r="C106" s="707"/>
      <c r="D106" s="708"/>
      <c r="E106" s="709"/>
      <c r="F106" s="709">
        <v>980</v>
      </c>
      <c r="G106" s="709"/>
      <c r="H106" s="697"/>
      <c r="I106" s="673"/>
      <c r="J106" s="674"/>
      <c r="K106" s="675"/>
      <c r="L106" s="675"/>
      <c r="M106" s="675"/>
      <c r="N106" s="663"/>
      <c r="O106" s="737"/>
      <c r="P106" s="738"/>
      <c r="Q106" s="739"/>
      <c r="R106" s="739">
        <v>1505</v>
      </c>
      <c r="S106" s="739"/>
      <c r="T106" s="728"/>
      <c r="U106" s="766"/>
      <c r="V106" s="767"/>
      <c r="W106" s="768"/>
      <c r="X106" s="768"/>
      <c r="Y106" s="768"/>
      <c r="Z106" s="757"/>
    </row>
    <row r="107" spans="1:26" ht="20.100000000000001" customHeight="1">
      <c r="A107" s="396">
        <v>43819.270833333336</v>
      </c>
      <c r="B107" s="401">
        <v>43819.270833333336</v>
      </c>
      <c r="C107" s="707">
        <v>7.16</v>
      </c>
      <c r="D107" s="708">
        <v>13.6</v>
      </c>
      <c r="E107" s="709">
        <v>11</v>
      </c>
      <c r="F107" s="709">
        <v>983</v>
      </c>
      <c r="G107" s="709">
        <v>63</v>
      </c>
      <c r="H107" s="697"/>
      <c r="I107" s="673">
        <v>7.17</v>
      </c>
      <c r="J107" s="674">
        <v>3.7</v>
      </c>
      <c r="K107" s="675">
        <v>3.6</v>
      </c>
      <c r="L107" s="675">
        <v>10.5</v>
      </c>
      <c r="M107" s="675">
        <v>20.27</v>
      </c>
      <c r="N107" s="663"/>
      <c r="O107" s="737">
        <v>6.95</v>
      </c>
      <c r="P107" s="738">
        <v>2.4</v>
      </c>
      <c r="Q107" s="739">
        <v>1.7</v>
      </c>
      <c r="R107" s="739">
        <v>1299</v>
      </c>
      <c r="S107" s="739">
        <v>21.91</v>
      </c>
      <c r="T107" s="728"/>
      <c r="U107" s="766">
        <v>7.02</v>
      </c>
      <c r="V107" s="767">
        <v>6.9</v>
      </c>
      <c r="W107" s="768">
        <v>5.7</v>
      </c>
      <c r="X107" s="768">
        <v>88.9</v>
      </c>
      <c r="Y107" s="768">
        <v>20.34</v>
      </c>
      <c r="Z107" s="757"/>
    </row>
    <row r="108" spans="1:26" ht="20.100000000000001" customHeight="1">
      <c r="A108" s="396">
        <v>43819.583333333336</v>
      </c>
      <c r="B108" s="401">
        <v>43819.583333333336</v>
      </c>
      <c r="C108" s="707"/>
      <c r="D108" s="708"/>
      <c r="E108" s="709"/>
      <c r="F108" s="709">
        <v>700</v>
      </c>
      <c r="G108" s="709"/>
      <c r="H108" s="697"/>
      <c r="I108" s="673"/>
      <c r="J108" s="674"/>
      <c r="K108" s="675"/>
      <c r="L108" s="675"/>
      <c r="M108" s="675"/>
      <c r="N108" s="663"/>
      <c r="O108" s="737"/>
      <c r="P108" s="738"/>
      <c r="Q108" s="739"/>
      <c r="R108" s="739">
        <v>2240</v>
      </c>
      <c r="S108" s="739"/>
      <c r="T108" s="728"/>
      <c r="U108" s="766"/>
      <c r="V108" s="767"/>
      <c r="W108" s="768"/>
      <c r="X108" s="768"/>
      <c r="Y108" s="768"/>
      <c r="Z108" s="757"/>
    </row>
    <row r="109" spans="1:26" ht="20.100000000000001" customHeight="1">
      <c r="A109" s="396">
        <v>43819.791666666664</v>
      </c>
      <c r="B109" s="401">
        <v>43819.791666666664</v>
      </c>
      <c r="C109" s="707"/>
      <c r="D109" s="708"/>
      <c r="E109" s="709"/>
      <c r="F109" s="709">
        <v>1030</v>
      </c>
      <c r="G109" s="709"/>
      <c r="H109" s="697"/>
      <c r="I109" s="673"/>
      <c r="J109" s="674"/>
      <c r="K109" s="675"/>
      <c r="L109" s="675"/>
      <c r="M109" s="675"/>
      <c r="N109" s="663"/>
      <c r="O109" s="737"/>
      <c r="P109" s="738"/>
      <c r="Q109" s="739"/>
      <c r="R109" s="739">
        <v>1370</v>
      </c>
      <c r="S109" s="739"/>
      <c r="T109" s="728"/>
      <c r="U109" s="766"/>
      <c r="V109" s="767"/>
      <c r="W109" s="768"/>
      <c r="X109" s="768"/>
      <c r="Y109" s="768"/>
      <c r="Z109" s="757"/>
    </row>
    <row r="110" spans="1:26" ht="20.100000000000001" customHeight="1">
      <c r="A110" s="396">
        <v>43820.166666666664</v>
      </c>
      <c r="B110" s="401">
        <v>43820.166666666664</v>
      </c>
      <c r="C110" s="707"/>
      <c r="D110" s="708"/>
      <c r="E110" s="709"/>
      <c r="F110" s="709">
        <v>1060</v>
      </c>
      <c r="G110" s="709"/>
      <c r="H110" s="697"/>
      <c r="I110" s="673"/>
      <c r="J110" s="674"/>
      <c r="K110" s="675"/>
      <c r="L110" s="675"/>
      <c r="M110" s="675"/>
      <c r="N110" s="663"/>
      <c r="O110" s="737"/>
      <c r="P110" s="738"/>
      <c r="Q110" s="739"/>
      <c r="R110" s="739">
        <v>1410</v>
      </c>
      <c r="S110" s="739"/>
      <c r="T110" s="728"/>
      <c r="U110" s="766"/>
      <c r="V110" s="767"/>
      <c r="W110" s="768"/>
      <c r="X110" s="768"/>
      <c r="Y110" s="768"/>
      <c r="Z110" s="757"/>
    </row>
    <row r="111" spans="1:26" ht="20.100000000000001" customHeight="1">
      <c r="A111" s="396">
        <v>43820.333333333336</v>
      </c>
      <c r="B111" s="401">
        <v>43820.333333333336</v>
      </c>
      <c r="C111" s="707">
        <v>6.94</v>
      </c>
      <c r="D111" s="708">
        <v>13.6</v>
      </c>
      <c r="E111" s="709">
        <v>11.3</v>
      </c>
      <c r="F111" s="709">
        <v>925</v>
      </c>
      <c r="G111" s="709">
        <v>55</v>
      </c>
      <c r="H111" s="697"/>
      <c r="I111" s="673">
        <v>8.06</v>
      </c>
      <c r="J111" s="674">
        <v>1.5</v>
      </c>
      <c r="K111" s="675">
        <v>1.4</v>
      </c>
      <c r="L111" s="675">
        <v>8.9600000000000009</v>
      </c>
      <c r="M111" s="675">
        <v>24.12</v>
      </c>
      <c r="N111" s="663"/>
      <c r="O111" s="737">
        <v>7.9</v>
      </c>
      <c r="P111" s="738">
        <v>3.3</v>
      </c>
      <c r="Q111" s="739">
        <v>1.8</v>
      </c>
      <c r="R111" s="739">
        <v>1140</v>
      </c>
      <c r="S111" s="739">
        <v>21.2</v>
      </c>
      <c r="T111" s="728"/>
      <c r="U111" s="766">
        <v>7.15</v>
      </c>
      <c r="V111" s="767">
        <v>3.5</v>
      </c>
      <c r="W111" s="768">
        <v>2.6</v>
      </c>
      <c r="X111" s="768">
        <v>66</v>
      </c>
      <c r="Y111" s="768">
        <v>20.9</v>
      </c>
      <c r="Z111" s="757"/>
    </row>
    <row r="112" spans="1:26" ht="20.100000000000001" customHeight="1">
      <c r="A112" s="396">
        <v>43820.625</v>
      </c>
      <c r="B112" s="401">
        <v>43820.625</v>
      </c>
      <c r="C112" s="707"/>
      <c r="D112" s="708"/>
      <c r="E112" s="709"/>
      <c r="F112" s="709">
        <v>910</v>
      </c>
      <c r="G112" s="709"/>
      <c r="H112" s="697"/>
      <c r="I112" s="673"/>
      <c r="J112" s="674"/>
      <c r="K112" s="675"/>
      <c r="L112" s="675"/>
      <c r="M112" s="675"/>
      <c r="N112" s="663"/>
      <c r="O112" s="737"/>
      <c r="P112" s="738"/>
      <c r="Q112" s="739"/>
      <c r="R112" s="739">
        <v>1275</v>
      </c>
      <c r="S112" s="739"/>
      <c r="T112" s="728"/>
      <c r="U112" s="766"/>
      <c r="V112" s="767"/>
      <c r="W112" s="768"/>
      <c r="X112" s="768"/>
      <c r="Y112" s="768"/>
      <c r="Z112" s="757"/>
    </row>
    <row r="113" spans="1:26" ht="20.100000000000001" customHeight="1">
      <c r="A113" s="396">
        <v>43820.791666666664</v>
      </c>
      <c r="B113" s="401">
        <v>43820.791666666664</v>
      </c>
      <c r="C113" s="707"/>
      <c r="D113" s="708"/>
      <c r="E113" s="709"/>
      <c r="F113" s="709">
        <v>972</v>
      </c>
      <c r="G113" s="709"/>
      <c r="H113" s="697"/>
      <c r="I113" s="673"/>
      <c r="J113" s="674"/>
      <c r="K113" s="675"/>
      <c r="L113" s="675"/>
      <c r="M113" s="675"/>
      <c r="N113" s="663"/>
      <c r="O113" s="737"/>
      <c r="P113" s="738"/>
      <c r="Q113" s="739"/>
      <c r="R113" s="739">
        <v>1293</v>
      </c>
      <c r="S113" s="739"/>
      <c r="T113" s="728"/>
      <c r="U113" s="766"/>
      <c r="V113" s="767"/>
      <c r="W113" s="768"/>
      <c r="X113" s="768"/>
      <c r="Y113" s="768"/>
      <c r="Z113" s="757"/>
    </row>
    <row r="114" spans="1:26" ht="20.100000000000001" customHeight="1">
      <c r="A114" s="396">
        <v>43821.166666666664</v>
      </c>
      <c r="B114" s="401">
        <v>43821.166666666664</v>
      </c>
      <c r="C114" s="707"/>
      <c r="D114" s="708"/>
      <c r="E114" s="709"/>
      <c r="F114" s="709">
        <v>959</v>
      </c>
      <c r="G114" s="709"/>
      <c r="H114" s="697"/>
      <c r="I114" s="673"/>
      <c r="J114" s="674"/>
      <c r="K114" s="675"/>
      <c r="L114" s="675"/>
      <c r="M114" s="675"/>
      <c r="N114" s="663"/>
      <c r="O114" s="737"/>
      <c r="P114" s="738"/>
      <c r="Q114" s="739"/>
      <c r="R114" s="739">
        <v>1305</v>
      </c>
      <c r="S114" s="739"/>
      <c r="T114" s="728"/>
      <c r="U114" s="766"/>
      <c r="V114" s="767"/>
      <c r="W114" s="768"/>
      <c r="X114" s="768"/>
      <c r="Y114" s="768"/>
      <c r="Z114" s="757"/>
    </row>
    <row r="115" spans="1:26" ht="20.100000000000001" customHeight="1">
      <c r="A115" s="396">
        <v>43821.297222222223</v>
      </c>
      <c r="B115" s="401">
        <v>43821.297222222223</v>
      </c>
      <c r="C115" s="707">
        <v>6.74</v>
      </c>
      <c r="D115" s="708">
        <v>15.8</v>
      </c>
      <c r="E115" s="709">
        <v>12.5</v>
      </c>
      <c r="F115" s="709">
        <v>955</v>
      </c>
      <c r="G115" s="709">
        <v>58</v>
      </c>
      <c r="H115" s="697"/>
      <c r="I115" s="673">
        <v>7.62</v>
      </c>
      <c r="J115" s="674">
        <v>6</v>
      </c>
      <c r="K115" s="675">
        <v>3.3</v>
      </c>
      <c r="L115" s="675">
        <v>11.6</v>
      </c>
      <c r="M115" s="675">
        <v>20.58</v>
      </c>
      <c r="N115" s="663"/>
      <c r="O115" s="737">
        <v>7.04</v>
      </c>
      <c r="P115" s="738">
        <v>2.2999999999999998</v>
      </c>
      <c r="Q115" s="739">
        <v>2</v>
      </c>
      <c r="R115" s="739">
        <v>1295</v>
      </c>
      <c r="S115" s="739">
        <v>21.16</v>
      </c>
      <c r="T115" s="728"/>
      <c r="U115" s="766">
        <v>6.85</v>
      </c>
      <c r="V115" s="767">
        <v>6.4</v>
      </c>
      <c r="W115" s="768">
        <v>6.2</v>
      </c>
      <c r="X115" s="768">
        <v>60.5</v>
      </c>
      <c r="Y115" s="768">
        <v>27.79</v>
      </c>
      <c r="Z115" s="757"/>
    </row>
    <row r="116" spans="1:26" ht="20.100000000000001" customHeight="1">
      <c r="A116" s="396">
        <v>43821.604166666664</v>
      </c>
      <c r="B116" s="401">
        <v>43821.604166666664</v>
      </c>
      <c r="C116" s="707"/>
      <c r="D116" s="708"/>
      <c r="E116" s="709"/>
      <c r="F116" s="709">
        <v>955</v>
      </c>
      <c r="G116" s="709"/>
      <c r="H116" s="697"/>
      <c r="I116" s="673"/>
      <c r="J116" s="674"/>
      <c r="K116" s="675"/>
      <c r="L116" s="675"/>
      <c r="M116" s="675"/>
      <c r="N116" s="663"/>
      <c r="O116" s="737"/>
      <c r="P116" s="738"/>
      <c r="Q116" s="739"/>
      <c r="R116" s="739">
        <v>1190</v>
      </c>
      <c r="S116" s="739"/>
      <c r="T116" s="728"/>
      <c r="U116" s="766"/>
      <c r="V116" s="767"/>
      <c r="W116" s="768"/>
      <c r="X116" s="768"/>
      <c r="Y116" s="768"/>
      <c r="Z116" s="757"/>
    </row>
    <row r="117" spans="1:26" ht="20.100000000000001" customHeight="1">
      <c r="A117" s="396">
        <v>43821.791666666664</v>
      </c>
      <c r="B117" s="401">
        <v>43821.791666666664</v>
      </c>
      <c r="C117" s="707"/>
      <c r="D117" s="708"/>
      <c r="E117" s="709"/>
      <c r="F117" s="709">
        <v>1080</v>
      </c>
      <c r="G117" s="709"/>
      <c r="H117" s="697"/>
      <c r="I117" s="673"/>
      <c r="J117" s="674"/>
      <c r="K117" s="675"/>
      <c r="L117" s="675"/>
      <c r="M117" s="675"/>
      <c r="N117" s="663"/>
      <c r="O117" s="737"/>
      <c r="P117" s="738"/>
      <c r="Q117" s="739"/>
      <c r="R117" s="739">
        <v>1395</v>
      </c>
      <c r="S117" s="739"/>
      <c r="T117" s="728"/>
      <c r="U117" s="766"/>
      <c r="V117" s="767"/>
      <c r="W117" s="768"/>
      <c r="X117" s="768"/>
      <c r="Y117" s="768"/>
      <c r="Z117" s="757"/>
    </row>
    <row r="118" spans="1:26" ht="20.100000000000001" customHeight="1">
      <c r="A118" s="396">
        <v>43822.166666666664</v>
      </c>
      <c r="B118" s="401">
        <v>43822.166666666664</v>
      </c>
      <c r="C118" s="707"/>
      <c r="D118" s="708"/>
      <c r="E118" s="709"/>
      <c r="F118" s="709">
        <v>980</v>
      </c>
      <c r="G118" s="709"/>
      <c r="H118" s="697"/>
      <c r="I118" s="673"/>
      <c r="J118" s="674"/>
      <c r="K118" s="675"/>
      <c r="L118" s="675"/>
      <c r="M118" s="675"/>
      <c r="N118" s="663"/>
      <c r="O118" s="737"/>
      <c r="P118" s="738"/>
      <c r="Q118" s="739"/>
      <c r="R118" s="739">
        <v>1280</v>
      </c>
      <c r="S118" s="739"/>
      <c r="T118" s="728"/>
      <c r="U118" s="766"/>
      <c r="V118" s="767"/>
      <c r="W118" s="768"/>
      <c r="X118" s="768"/>
      <c r="Y118" s="768"/>
      <c r="Z118" s="757"/>
    </row>
    <row r="119" spans="1:26" ht="20.100000000000001" customHeight="1">
      <c r="A119" s="396">
        <v>43822.284722222219</v>
      </c>
      <c r="B119" s="401">
        <v>43822.284722222219</v>
      </c>
      <c r="C119" s="707">
        <v>6.64</v>
      </c>
      <c r="D119" s="708">
        <v>9</v>
      </c>
      <c r="E119" s="709">
        <v>8.6</v>
      </c>
      <c r="F119" s="709">
        <v>895</v>
      </c>
      <c r="G119" s="709">
        <v>59</v>
      </c>
      <c r="H119" s="697"/>
      <c r="I119" s="673">
        <v>7.52</v>
      </c>
      <c r="J119" s="674">
        <v>4.0999999999999996</v>
      </c>
      <c r="K119" s="675">
        <v>3.7</v>
      </c>
      <c r="L119" s="675">
        <v>12.9</v>
      </c>
      <c r="M119" s="675">
        <v>24.1</v>
      </c>
      <c r="N119" s="663"/>
      <c r="O119" s="737">
        <v>7.14</v>
      </c>
      <c r="P119" s="738">
        <v>2.8</v>
      </c>
      <c r="Q119" s="739">
        <v>2.4</v>
      </c>
      <c r="R119" s="739">
        <v>1130</v>
      </c>
      <c r="S119" s="739">
        <v>20.68</v>
      </c>
      <c r="T119" s="728"/>
      <c r="U119" s="766">
        <v>6.96</v>
      </c>
      <c r="V119" s="767">
        <v>2.1</v>
      </c>
      <c r="W119" s="768">
        <v>2.1</v>
      </c>
      <c r="X119" s="768">
        <v>56.5</v>
      </c>
      <c r="Y119" s="768">
        <v>30.56</v>
      </c>
      <c r="Z119" s="757"/>
    </row>
    <row r="120" spans="1:26" ht="20.100000000000001" customHeight="1">
      <c r="A120" s="396">
        <v>43822.59375</v>
      </c>
      <c r="B120" s="401">
        <v>43822.59375</v>
      </c>
      <c r="C120" s="707"/>
      <c r="D120" s="708"/>
      <c r="E120" s="709"/>
      <c r="F120" s="709">
        <v>900</v>
      </c>
      <c r="G120" s="709"/>
      <c r="H120" s="697"/>
      <c r="I120" s="673"/>
      <c r="J120" s="674"/>
      <c r="K120" s="675"/>
      <c r="L120" s="675"/>
      <c r="M120" s="675"/>
      <c r="N120" s="663"/>
      <c r="O120" s="737"/>
      <c r="P120" s="738"/>
      <c r="Q120" s="739"/>
      <c r="R120" s="739">
        <v>1505</v>
      </c>
      <c r="S120" s="739"/>
      <c r="T120" s="728"/>
      <c r="U120" s="766"/>
      <c r="V120" s="767"/>
      <c r="W120" s="768"/>
      <c r="X120" s="768"/>
      <c r="Y120" s="768"/>
      <c r="Z120" s="757"/>
    </row>
    <row r="121" spans="1:26" ht="20.100000000000001" customHeight="1">
      <c r="A121" s="396">
        <v>43822.791666666664</v>
      </c>
      <c r="B121" s="401">
        <v>43822.791666666664</v>
      </c>
      <c r="C121" s="707"/>
      <c r="D121" s="708"/>
      <c r="E121" s="709"/>
      <c r="F121" s="709">
        <v>1030</v>
      </c>
      <c r="G121" s="709"/>
      <c r="H121" s="697"/>
      <c r="I121" s="673"/>
      <c r="J121" s="674"/>
      <c r="K121" s="675"/>
      <c r="L121" s="675"/>
      <c r="M121" s="675"/>
      <c r="N121" s="663"/>
      <c r="O121" s="737"/>
      <c r="P121" s="738"/>
      <c r="Q121" s="739"/>
      <c r="R121" s="739">
        <v>1155</v>
      </c>
      <c r="S121" s="739"/>
      <c r="T121" s="728"/>
      <c r="U121" s="766"/>
      <c r="V121" s="767"/>
      <c r="W121" s="768"/>
      <c r="X121" s="768"/>
      <c r="Y121" s="768"/>
      <c r="Z121" s="757"/>
    </row>
    <row r="122" spans="1:26" ht="20.100000000000001" customHeight="1">
      <c r="A122" s="396">
        <v>43823.166666666664</v>
      </c>
      <c r="B122" s="401">
        <v>43823.166666666664</v>
      </c>
      <c r="C122" s="707"/>
      <c r="D122" s="708"/>
      <c r="E122" s="709"/>
      <c r="F122" s="709">
        <v>1100</v>
      </c>
      <c r="G122" s="709"/>
      <c r="H122" s="697"/>
      <c r="I122" s="673"/>
      <c r="J122" s="674"/>
      <c r="K122" s="675"/>
      <c r="L122" s="675"/>
      <c r="M122" s="675"/>
      <c r="N122" s="663"/>
      <c r="O122" s="737"/>
      <c r="P122" s="738"/>
      <c r="Q122" s="739"/>
      <c r="R122" s="739">
        <v>1250</v>
      </c>
      <c r="S122" s="739"/>
      <c r="T122" s="728"/>
      <c r="U122" s="766"/>
      <c r="V122" s="767"/>
      <c r="W122" s="768"/>
      <c r="X122" s="768"/>
      <c r="Y122" s="768"/>
      <c r="Z122" s="757"/>
    </row>
    <row r="123" spans="1:26" ht="20.100000000000001" customHeight="1">
      <c r="A123" s="396">
        <v>43823.277777777781</v>
      </c>
      <c r="B123" s="401">
        <v>43823.277777777781</v>
      </c>
      <c r="C123" s="707">
        <v>6.73</v>
      </c>
      <c r="D123" s="708"/>
      <c r="E123" s="709"/>
      <c r="F123" s="709">
        <v>965</v>
      </c>
      <c r="G123" s="709">
        <v>67</v>
      </c>
      <c r="H123" s="697"/>
      <c r="I123" s="673">
        <v>7.57</v>
      </c>
      <c r="J123" s="674">
        <v>8.8000000000000007</v>
      </c>
      <c r="K123" s="675">
        <v>8.5</v>
      </c>
      <c r="L123" s="675">
        <v>14</v>
      </c>
      <c r="M123" s="675">
        <v>20.74</v>
      </c>
      <c r="N123" s="663"/>
      <c r="O123" s="737">
        <v>7.22</v>
      </c>
      <c r="P123" s="738">
        <v>1.2</v>
      </c>
      <c r="Q123" s="739">
        <v>0.6</v>
      </c>
      <c r="R123" s="739">
        <v>1220</v>
      </c>
      <c r="S123" s="739">
        <v>19.62</v>
      </c>
      <c r="T123" s="728"/>
      <c r="U123" s="766">
        <v>6.89</v>
      </c>
      <c r="V123" s="767">
        <v>2.2000000000000002</v>
      </c>
      <c r="W123" s="768">
        <v>2</v>
      </c>
      <c r="X123" s="768">
        <v>58</v>
      </c>
      <c r="Y123" s="768">
        <v>29.01</v>
      </c>
      <c r="Z123" s="757"/>
    </row>
    <row r="124" spans="1:26" ht="20.100000000000001" customHeight="1">
      <c r="A124" s="396">
        <v>43823.4375</v>
      </c>
      <c r="B124" s="401">
        <v>43823.4375</v>
      </c>
      <c r="C124" s="707"/>
      <c r="D124" s="708">
        <v>18.7</v>
      </c>
      <c r="E124" s="709">
        <v>15</v>
      </c>
      <c r="F124" s="709"/>
      <c r="G124" s="709"/>
      <c r="H124" s="697"/>
      <c r="I124" s="673"/>
      <c r="J124" s="674"/>
      <c r="K124" s="675"/>
      <c r="L124" s="675"/>
      <c r="M124" s="675"/>
      <c r="N124" s="663"/>
      <c r="O124" s="737"/>
      <c r="P124" s="738"/>
      <c r="Q124" s="739"/>
      <c r="R124" s="739"/>
      <c r="S124" s="739"/>
      <c r="T124" s="728"/>
      <c r="U124" s="766"/>
      <c r="V124" s="767"/>
      <c r="W124" s="768"/>
      <c r="X124" s="768"/>
      <c r="Y124" s="768"/>
      <c r="Z124" s="757"/>
    </row>
    <row r="125" spans="1:26" ht="20.100000000000001" customHeight="1">
      <c r="A125" s="396">
        <v>43823.583333333336</v>
      </c>
      <c r="B125" s="401">
        <v>43823.583333333336</v>
      </c>
      <c r="C125" s="707"/>
      <c r="D125" s="708"/>
      <c r="E125" s="709"/>
      <c r="F125" s="709"/>
      <c r="G125" s="709"/>
      <c r="H125" s="697"/>
      <c r="I125" s="673"/>
      <c r="J125" s="674"/>
      <c r="K125" s="675"/>
      <c r="L125" s="675"/>
      <c r="M125" s="675"/>
      <c r="N125" s="663"/>
      <c r="O125" s="737"/>
      <c r="P125" s="738"/>
      <c r="Q125" s="739"/>
      <c r="R125" s="739">
        <v>1085</v>
      </c>
      <c r="S125" s="739"/>
      <c r="T125" s="728"/>
      <c r="U125" s="766"/>
      <c r="V125" s="767"/>
      <c r="W125" s="768"/>
      <c r="X125" s="768"/>
      <c r="Y125" s="768"/>
      <c r="Z125" s="757"/>
    </row>
    <row r="126" spans="1:26" ht="20.100000000000001" customHeight="1">
      <c r="A126" s="396">
        <v>43823.791666666664</v>
      </c>
      <c r="B126" s="401">
        <v>43823.791666666664</v>
      </c>
      <c r="C126" s="707"/>
      <c r="D126" s="708"/>
      <c r="E126" s="709"/>
      <c r="F126" s="709">
        <v>1135</v>
      </c>
      <c r="G126" s="709"/>
      <c r="H126" s="697"/>
      <c r="I126" s="673"/>
      <c r="J126" s="674"/>
      <c r="K126" s="675"/>
      <c r="L126" s="675"/>
      <c r="M126" s="675"/>
      <c r="N126" s="663"/>
      <c r="O126" s="737"/>
      <c r="P126" s="738"/>
      <c r="Q126" s="739"/>
      <c r="R126" s="739">
        <v>1165</v>
      </c>
      <c r="S126" s="739"/>
      <c r="T126" s="728"/>
      <c r="U126" s="766"/>
      <c r="V126" s="767"/>
      <c r="W126" s="768"/>
      <c r="X126" s="768"/>
      <c r="Y126" s="768"/>
      <c r="Z126" s="757"/>
    </row>
    <row r="127" spans="1:26" ht="20.100000000000001" customHeight="1">
      <c r="A127" s="396">
        <v>43824.166666666664</v>
      </c>
      <c r="B127" s="401">
        <v>43824.166666666664</v>
      </c>
      <c r="C127" s="707"/>
      <c r="D127" s="708"/>
      <c r="E127" s="709"/>
      <c r="F127" s="709">
        <v>935</v>
      </c>
      <c r="G127" s="709"/>
      <c r="H127" s="697"/>
      <c r="I127" s="673"/>
      <c r="J127" s="674"/>
      <c r="K127" s="675"/>
      <c r="L127" s="675"/>
      <c r="M127" s="675"/>
      <c r="N127" s="663"/>
      <c r="O127" s="737"/>
      <c r="P127" s="738"/>
      <c r="Q127" s="739"/>
      <c r="R127" s="739">
        <v>1410</v>
      </c>
      <c r="S127" s="739"/>
      <c r="T127" s="728"/>
      <c r="U127" s="766"/>
      <c r="V127" s="767"/>
      <c r="W127" s="768"/>
      <c r="X127" s="768"/>
      <c r="Y127" s="768"/>
      <c r="Z127" s="757"/>
    </row>
    <row r="128" spans="1:26" ht="20.100000000000001" customHeight="1">
      <c r="A128" s="396">
        <v>43824.354166666664</v>
      </c>
      <c r="B128" s="401">
        <v>43824.354166666664</v>
      </c>
      <c r="C128" s="707">
        <v>7.59</v>
      </c>
      <c r="D128" s="708">
        <v>7.3</v>
      </c>
      <c r="E128" s="709">
        <v>8.9</v>
      </c>
      <c r="F128" s="709">
        <v>945</v>
      </c>
      <c r="G128" s="709">
        <v>58</v>
      </c>
      <c r="H128" s="697"/>
      <c r="I128" s="685"/>
      <c r="J128" s="674">
        <v>41.7</v>
      </c>
      <c r="K128" s="686"/>
      <c r="L128" s="686"/>
      <c r="M128" s="686"/>
      <c r="N128" s="687"/>
      <c r="O128" s="737">
        <v>6.95</v>
      </c>
      <c r="P128" s="738">
        <v>5.3</v>
      </c>
      <c r="Q128" s="739">
        <v>4.9000000000000004</v>
      </c>
      <c r="R128" s="739">
        <v>1210</v>
      </c>
      <c r="S128" s="739">
        <v>25.34</v>
      </c>
      <c r="T128" s="728"/>
      <c r="U128" s="766"/>
      <c r="V128" s="767">
        <v>37.799999999999997</v>
      </c>
      <c r="W128" s="768"/>
      <c r="X128" s="768"/>
      <c r="Y128" s="768"/>
      <c r="Z128" s="769"/>
    </row>
    <row r="129" spans="1:26" ht="20.100000000000001" customHeight="1">
      <c r="A129" s="396">
        <v>43824.625</v>
      </c>
      <c r="B129" s="401">
        <v>43824.458333333336</v>
      </c>
      <c r="C129" s="707"/>
      <c r="D129" s="708"/>
      <c r="E129" s="709"/>
      <c r="F129" s="709"/>
      <c r="G129" s="709"/>
      <c r="H129" s="697"/>
      <c r="I129" s="673">
        <v>7.89</v>
      </c>
      <c r="J129" s="674">
        <v>40.4</v>
      </c>
      <c r="K129" s="675">
        <v>39.799999999999997</v>
      </c>
      <c r="L129" s="675">
        <v>16</v>
      </c>
      <c r="M129" s="675">
        <v>29.43</v>
      </c>
      <c r="N129" s="664" t="s">
        <v>494</v>
      </c>
      <c r="O129" s="737"/>
      <c r="P129" s="738"/>
      <c r="Q129" s="739"/>
      <c r="R129" s="739"/>
      <c r="S129" s="739"/>
      <c r="T129" s="728"/>
      <c r="U129" s="766">
        <v>7.24</v>
      </c>
      <c r="V129" s="767">
        <v>29.4</v>
      </c>
      <c r="W129" s="768">
        <v>27.4</v>
      </c>
      <c r="X129" s="768">
        <v>58</v>
      </c>
      <c r="Y129" s="768">
        <v>81</v>
      </c>
      <c r="Z129" s="769" t="s">
        <v>495</v>
      </c>
    </row>
    <row r="130" spans="1:26" ht="20.100000000000001" customHeight="1">
      <c r="A130" s="396">
        <v>43824.625</v>
      </c>
      <c r="B130" s="401">
        <v>43824.625</v>
      </c>
      <c r="C130" s="707"/>
      <c r="D130" s="708"/>
      <c r="E130" s="709"/>
      <c r="F130" s="709">
        <v>1055</v>
      </c>
      <c r="G130" s="709"/>
      <c r="H130" s="697"/>
      <c r="I130" s="673"/>
      <c r="J130" s="674"/>
      <c r="K130" s="675"/>
      <c r="L130" s="675"/>
      <c r="M130" s="675"/>
      <c r="N130" s="663"/>
      <c r="O130" s="737"/>
      <c r="P130" s="738"/>
      <c r="Q130" s="739"/>
      <c r="R130" s="739">
        <v>1125</v>
      </c>
      <c r="S130" s="739"/>
      <c r="T130" s="728"/>
      <c r="U130" s="766"/>
      <c r="V130" s="767"/>
      <c r="W130" s="768"/>
      <c r="X130" s="768"/>
      <c r="Y130" s="768"/>
      <c r="Z130" s="757"/>
    </row>
    <row r="131" spans="1:26" ht="20.100000000000001" customHeight="1">
      <c r="A131" s="396">
        <v>43824.791666666664</v>
      </c>
      <c r="B131" s="401">
        <v>43824.791666666664</v>
      </c>
      <c r="C131" s="707"/>
      <c r="D131" s="708"/>
      <c r="E131" s="709"/>
      <c r="F131" s="709">
        <v>1100</v>
      </c>
      <c r="G131" s="709"/>
      <c r="H131" s="697"/>
      <c r="I131" s="673"/>
      <c r="J131" s="674">
        <v>53.3</v>
      </c>
      <c r="K131" s="675">
        <v>62.9</v>
      </c>
      <c r="L131" s="675"/>
      <c r="M131" s="675"/>
      <c r="N131" s="664" t="s">
        <v>495</v>
      </c>
      <c r="O131" s="737"/>
      <c r="P131" s="738"/>
      <c r="Q131" s="739"/>
      <c r="R131" s="739">
        <v>1365</v>
      </c>
      <c r="S131" s="739"/>
      <c r="T131" s="728"/>
      <c r="U131" s="766"/>
      <c r="V131" s="767">
        <v>6</v>
      </c>
      <c r="W131" s="768">
        <v>8.1999999999999993</v>
      </c>
      <c r="X131" s="768"/>
      <c r="Y131" s="768"/>
      <c r="Z131" s="757"/>
    </row>
    <row r="132" spans="1:26" ht="20.100000000000001" customHeight="1">
      <c r="A132" s="396">
        <v>43824.895833333336</v>
      </c>
      <c r="B132" s="401">
        <v>43824.895833333336</v>
      </c>
      <c r="C132" s="707"/>
      <c r="D132" s="708"/>
      <c r="E132" s="709"/>
      <c r="F132" s="709"/>
      <c r="G132" s="709"/>
      <c r="H132" s="697"/>
      <c r="I132" s="673"/>
      <c r="J132" s="674">
        <v>86.8</v>
      </c>
      <c r="K132" s="675">
        <v>88.3</v>
      </c>
      <c r="L132" s="675"/>
      <c r="M132" s="675"/>
      <c r="N132" s="664" t="s">
        <v>495</v>
      </c>
      <c r="O132" s="737"/>
      <c r="P132" s="738"/>
      <c r="Q132" s="739"/>
      <c r="R132" s="739"/>
      <c r="S132" s="739"/>
      <c r="T132" s="728"/>
      <c r="U132" s="766"/>
      <c r="V132" s="767"/>
      <c r="W132" s="768"/>
      <c r="X132" s="768"/>
      <c r="Y132" s="768"/>
      <c r="Z132" s="757"/>
    </row>
    <row r="133" spans="1:26" ht="20.100000000000001" customHeight="1">
      <c r="A133" s="396">
        <v>43825.166666666664</v>
      </c>
      <c r="B133" s="401">
        <v>43825.166666666664</v>
      </c>
      <c r="C133" s="707"/>
      <c r="D133" s="708"/>
      <c r="E133" s="709"/>
      <c r="F133" s="709">
        <v>775</v>
      </c>
      <c r="G133" s="709"/>
      <c r="H133" s="697"/>
      <c r="I133" s="673"/>
      <c r="J133" s="674">
        <v>32</v>
      </c>
      <c r="K133" s="675">
        <v>48.8</v>
      </c>
      <c r="L133" s="675"/>
      <c r="M133" s="675"/>
      <c r="N133" s="664" t="s">
        <v>495</v>
      </c>
      <c r="O133" s="737"/>
      <c r="P133" s="738"/>
      <c r="Q133" s="739"/>
      <c r="R133" s="739">
        <v>1100</v>
      </c>
      <c r="S133" s="739"/>
      <c r="T133" s="728"/>
      <c r="U133" s="766"/>
      <c r="V133" s="767"/>
      <c r="W133" s="768"/>
      <c r="X133" s="768"/>
      <c r="Y133" s="768"/>
      <c r="Z133" s="757"/>
    </row>
    <row r="134" spans="1:26" ht="20.100000000000001" customHeight="1">
      <c r="A134" s="396">
        <v>43825.208333333336</v>
      </c>
      <c r="B134" s="401">
        <v>43825.208333333336</v>
      </c>
      <c r="C134" s="707"/>
      <c r="D134" s="708"/>
      <c r="E134" s="709"/>
      <c r="F134" s="709"/>
      <c r="G134" s="709"/>
      <c r="H134" s="697"/>
      <c r="I134" s="673"/>
      <c r="J134" s="674">
        <v>46.1</v>
      </c>
      <c r="K134" s="675">
        <v>41.8</v>
      </c>
      <c r="L134" s="675"/>
      <c r="M134" s="675"/>
      <c r="N134" s="664" t="s">
        <v>495</v>
      </c>
      <c r="O134" s="737"/>
      <c r="P134" s="738"/>
      <c r="Q134" s="739"/>
      <c r="R134" s="739"/>
      <c r="S134" s="739"/>
      <c r="T134" s="728"/>
      <c r="U134" s="766"/>
      <c r="V134" s="767"/>
      <c r="W134" s="768"/>
      <c r="X134" s="768"/>
      <c r="Y134" s="768"/>
      <c r="Z134" s="757"/>
    </row>
    <row r="135" spans="1:26" ht="20.100000000000001" customHeight="1">
      <c r="A135" s="396">
        <v>43825.28125</v>
      </c>
      <c r="B135" s="401">
        <v>43825.28125</v>
      </c>
      <c r="C135" s="707">
        <v>7.17</v>
      </c>
      <c r="D135" s="708">
        <v>42.2</v>
      </c>
      <c r="E135" s="709">
        <v>41.5</v>
      </c>
      <c r="F135" s="709">
        <v>394.5</v>
      </c>
      <c r="G135" s="709">
        <v>106</v>
      </c>
      <c r="H135" s="698" t="s">
        <v>497</v>
      </c>
      <c r="I135" s="673">
        <v>6.93</v>
      </c>
      <c r="J135" s="674">
        <v>122.5</v>
      </c>
      <c r="K135" s="675">
        <v>127.8</v>
      </c>
      <c r="L135" s="675">
        <v>109.5</v>
      </c>
      <c r="M135" s="675">
        <v>95</v>
      </c>
      <c r="N135" s="663" t="s">
        <v>496</v>
      </c>
      <c r="O135" s="737">
        <v>7.01</v>
      </c>
      <c r="P135" s="738">
        <v>4.0999999999999996</v>
      </c>
      <c r="Q135" s="739">
        <v>6.9</v>
      </c>
      <c r="R135" s="739">
        <v>895</v>
      </c>
      <c r="S135" s="739">
        <v>39.94</v>
      </c>
      <c r="T135" s="728"/>
      <c r="U135" s="766">
        <v>7.15</v>
      </c>
      <c r="V135" s="767">
        <v>23.6</v>
      </c>
      <c r="W135" s="768">
        <v>21.8</v>
      </c>
      <c r="X135" s="768">
        <v>20.5</v>
      </c>
      <c r="Y135" s="768">
        <v>65</v>
      </c>
      <c r="Z135" s="757"/>
    </row>
    <row r="136" spans="1:26" ht="20.100000000000001" customHeight="1">
      <c r="A136" s="396">
        <v>43825.385416666664</v>
      </c>
      <c r="B136" s="401">
        <v>43825.385416666664</v>
      </c>
      <c r="C136" s="707"/>
      <c r="D136" s="708">
        <v>26.6</v>
      </c>
      <c r="E136" s="709">
        <v>23.7</v>
      </c>
      <c r="F136" s="709"/>
      <c r="G136" s="709"/>
      <c r="H136" s="697" t="s">
        <v>498</v>
      </c>
      <c r="I136" s="673"/>
      <c r="J136" s="674">
        <v>86.9</v>
      </c>
      <c r="K136" s="675">
        <v>91.6</v>
      </c>
      <c r="L136" s="675"/>
      <c r="M136" s="675"/>
      <c r="N136" s="663" t="s">
        <v>498</v>
      </c>
      <c r="O136" s="737"/>
      <c r="P136" s="738"/>
      <c r="Q136" s="739"/>
      <c r="R136" s="739"/>
      <c r="S136" s="739"/>
      <c r="T136" s="728"/>
      <c r="U136" s="766"/>
      <c r="V136" s="767"/>
      <c r="W136" s="768"/>
      <c r="X136" s="768"/>
      <c r="Y136" s="768"/>
      <c r="Z136" s="757"/>
    </row>
    <row r="137" spans="1:26" ht="20.100000000000001" customHeight="1">
      <c r="A137" s="396">
        <v>43825.482638888891</v>
      </c>
      <c r="B137" s="401">
        <v>43825.482638888891</v>
      </c>
      <c r="C137" s="707"/>
      <c r="D137" s="708">
        <v>39.5</v>
      </c>
      <c r="E137" s="709">
        <v>38.9</v>
      </c>
      <c r="F137" s="709"/>
      <c r="G137" s="709"/>
      <c r="H137" s="697" t="s">
        <v>498</v>
      </c>
      <c r="I137" s="673"/>
      <c r="J137" s="674">
        <v>121.6</v>
      </c>
      <c r="K137" s="675">
        <v>121.5</v>
      </c>
      <c r="L137" s="675"/>
      <c r="M137" s="675"/>
      <c r="N137" s="663" t="s">
        <v>498</v>
      </c>
      <c r="O137" s="737"/>
      <c r="P137" s="738"/>
      <c r="Q137" s="739"/>
      <c r="R137" s="739"/>
      <c r="S137" s="739"/>
      <c r="T137" s="728"/>
      <c r="U137" s="766"/>
      <c r="V137" s="767">
        <v>12.3</v>
      </c>
      <c r="W137" s="768">
        <v>11.5</v>
      </c>
      <c r="X137" s="768"/>
      <c r="Y137" s="768"/>
      <c r="Z137" s="757"/>
    </row>
    <row r="138" spans="1:26" ht="20.100000000000001" customHeight="1">
      <c r="A138" s="396">
        <v>43825.583333333336</v>
      </c>
      <c r="B138" s="401">
        <v>43825.583333333336</v>
      </c>
      <c r="C138" s="707"/>
      <c r="D138" s="708"/>
      <c r="E138" s="709"/>
      <c r="F138" s="709">
        <v>1100</v>
      </c>
      <c r="G138" s="709"/>
      <c r="H138" s="697"/>
      <c r="I138" s="673"/>
      <c r="J138" s="674"/>
      <c r="K138" s="675"/>
      <c r="L138" s="675"/>
      <c r="M138" s="675"/>
      <c r="N138" s="663"/>
      <c r="O138" s="737"/>
      <c r="P138" s="738"/>
      <c r="Q138" s="739"/>
      <c r="R138" s="739">
        <v>890</v>
      </c>
      <c r="S138" s="739"/>
      <c r="T138" s="728"/>
      <c r="U138" s="766"/>
      <c r="V138" s="767"/>
      <c r="W138" s="768"/>
      <c r="X138" s="768"/>
      <c r="Y138" s="768"/>
      <c r="Z138" s="757"/>
    </row>
    <row r="139" spans="1:26" ht="20.100000000000001" customHeight="1">
      <c r="A139" s="396">
        <v>43825.791666666664</v>
      </c>
      <c r="B139" s="401">
        <v>43825.791666666664</v>
      </c>
      <c r="C139" s="707"/>
      <c r="D139" s="708"/>
      <c r="E139" s="709"/>
      <c r="F139" s="709">
        <v>265</v>
      </c>
      <c r="G139" s="709"/>
      <c r="H139" s="697"/>
      <c r="I139" s="673"/>
      <c r="J139" s="674"/>
      <c r="K139" s="675"/>
      <c r="L139" s="675"/>
      <c r="M139" s="675"/>
      <c r="N139" s="664"/>
      <c r="O139" s="737"/>
      <c r="P139" s="738"/>
      <c r="Q139" s="739"/>
      <c r="R139" s="739">
        <v>950</v>
      </c>
      <c r="S139" s="739"/>
      <c r="T139" s="728"/>
      <c r="U139" s="766"/>
      <c r="V139" s="767"/>
      <c r="W139" s="768"/>
      <c r="X139" s="768"/>
      <c r="Y139" s="768"/>
      <c r="Z139" s="757"/>
    </row>
    <row r="140" spans="1:26" ht="20.100000000000001" customHeight="1">
      <c r="A140" s="396">
        <v>43826</v>
      </c>
      <c r="B140" s="401">
        <v>43826</v>
      </c>
      <c r="C140" s="707"/>
      <c r="D140" s="708"/>
      <c r="E140" s="709"/>
      <c r="F140" s="709"/>
      <c r="G140" s="709"/>
      <c r="H140" s="697"/>
      <c r="I140" s="673"/>
      <c r="J140" s="674">
        <v>14.5</v>
      </c>
      <c r="K140" s="675">
        <v>19.8</v>
      </c>
      <c r="L140" s="675"/>
      <c r="M140" s="675"/>
      <c r="N140" s="663" t="s">
        <v>498</v>
      </c>
      <c r="O140" s="737"/>
      <c r="P140" s="738"/>
      <c r="Q140" s="739"/>
      <c r="R140" s="739"/>
      <c r="S140" s="739"/>
      <c r="T140" s="728"/>
      <c r="U140" s="766"/>
      <c r="V140" s="767">
        <v>27.1</v>
      </c>
      <c r="W140" s="768">
        <v>25.9</v>
      </c>
      <c r="X140" s="768"/>
      <c r="Y140" s="768"/>
      <c r="Z140" s="757"/>
    </row>
    <row r="141" spans="1:26" ht="20.100000000000001" customHeight="1">
      <c r="A141" s="396">
        <v>43826.166666666664</v>
      </c>
      <c r="B141" s="401">
        <v>43826.166666666664</v>
      </c>
      <c r="C141" s="707"/>
      <c r="D141" s="708"/>
      <c r="E141" s="709"/>
      <c r="F141" s="709">
        <v>455</v>
      </c>
      <c r="G141" s="709"/>
      <c r="H141" s="697"/>
      <c r="I141" s="673"/>
      <c r="J141" s="674"/>
      <c r="K141" s="675"/>
      <c r="L141" s="675"/>
      <c r="M141" s="675"/>
      <c r="N141" s="663"/>
      <c r="O141" s="737"/>
      <c r="P141" s="738"/>
      <c r="Q141" s="739"/>
      <c r="R141" s="739">
        <v>810</v>
      </c>
      <c r="S141" s="739"/>
      <c r="T141" s="728"/>
      <c r="U141" s="766"/>
      <c r="V141" s="767"/>
      <c r="W141" s="768"/>
      <c r="X141" s="768"/>
      <c r="Y141" s="768"/>
      <c r="Z141" s="757"/>
    </row>
    <row r="142" spans="1:26" ht="20.100000000000001" customHeight="1">
      <c r="A142" s="396">
        <v>43826.305555555555</v>
      </c>
      <c r="B142" s="401">
        <v>43826.305555555555</v>
      </c>
      <c r="C142" s="707">
        <v>5.0999999999999996</v>
      </c>
      <c r="D142" s="708">
        <v>35.4</v>
      </c>
      <c r="E142" s="709">
        <v>33.5</v>
      </c>
      <c r="F142" s="709">
        <v>615</v>
      </c>
      <c r="G142" s="709">
        <v>58</v>
      </c>
      <c r="H142" s="697" t="s">
        <v>498</v>
      </c>
      <c r="I142" s="673">
        <v>5.6</v>
      </c>
      <c r="J142" s="674">
        <v>57.8</v>
      </c>
      <c r="K142" s="675">
        <v>58.1</v>
      </c>
      <c r="L142" s="675">
        <v>336.5</v>
      </c>
      <c r="M142" s="675">
        <v>55</v>
      </c>
      <c r="N142" s="663" t="s">
        <v>498</v>
      </c>
      <c r="O142" s="737">
        <v>5.3</v>
      </c>
      <c r="P142" s="738">
        <v>5</v>
      </c>
      <c r="Q142" s="739">
        <v>4.2</v>
      </c>
      <c r="R142" s="739">
        <v>755</v>
      </c>
      <c r="S142" s="739">
        <v>46.22</v>
      </c>
      <c r="T142" s="728"/>
      <c r="U142" s="766">
        <v>5.2</v>
      </c>
      <c r="V142" s="767">
        <v>17.5</v>
      </c>
      <c r="W142" s="768">
        <v>16.5</v>
      </c>
      <c r="X142" s="768">
        <v>318.5</v>
      </c>
      <c r="Y142" s="768">
        <v>43.21</v>
      </c>
      <c r="Z142" s="757" t="s">
        <v>498</v>
      </c>
    </row>
    <row r="143" spans="1:26" ht="20.100000000000001" customHeight="1">
      <c r="A143" s="396">
        <v>43826.305555555555</v>
      </c>
      <c r="B143" s="401">
        <v>0.375</v>
      </c>
      <c r="C143" s="707"/>
      <c r="D143" s="708"/>
      <c r="E143" s="709"/>
      <c r="F143" s="709"/>
      <c r="G143" s="709"/>
      <c r="H143" s="697"/>
      <c r="I143" s="673"/>
      <c r="J143" s="674"/>
      <c r="K143" s="675"/>
      <c r="L143" s="675"/>
      <c r="M143" s="675"/>
      <c r="N143" s="663"/>
      <c r="O143" s="737"/>
      <c r="P143" s="738"/>
      <c r="Q143" s="739"/>
      <c r="R143" s="739"/>
      <c r="S143" s="739"/>
      <c r="T143" s="728"/>
      <c r="U143" s="766"/>
      <c r="V143" s="767"/>
      <c r="W143" s="768"/>
      <c r="X143" s="768"/>
      <c r="Y143" s="768"/>
      <c r="Z143" s="757"/>
    </row>
    <row r="144" spans="1:26" ht="20.100000000000001" customHeight="1">
      <c r="A144" s="396">
        <v>43826.645833333336</v>
      </c>
      <c r="B144" s="401">
        <v>43826.645833333336</v>
      </c>
      <c r="C144" s="707">
        <v>6.2</v>
      </c>
      <c r="D144" s="708">
        <v>9.5</v>
      </c>
      <c r="E144" s="709">
        <v>3.7</v>
      </c>
      <c r="F144" s="709">
        <v>710</v>
      </c>
      <c r="G144" s="709">
        <v>34</v>
      </c>
      <c r="H144" s="697" t="s">
        <v>499</v>
      </c>
      <c r="I144" s="673">
        <v>6.7</v>
      </c>
      <c r="J144" s="674">
        <v>9.4</v>
      </c>
      <c r="K144" s="675">
        <v>8.8000000000000007</v>
      </c>
      <c r="L144" s="675">
        <v>201</v>
      </c>
      <c r="M144" s="675">
        <v>22</v>
      </c>
      <c r="N144" s="663"/>
      <c r="O144" s="737">
        <v>6.43</v>
      </c>
      <c r="P144" s="738">
        <v>2.2999999999999998</v>
      </c>
      <c r="Q144" s="739">
        <v>2.2999999999999998</v>
      </c>
      <c r="R144" s="739">
        <v>805</v>
      </c>
      <c r="S144" s="739">
        <v>34.68</v>
      </c>
      <c r="T144" s="728"/>
      <c r="U144" s="766">
        <v>6.44</v>
      </c>
      <c r="V144" s="767">
        <v>11.1</v>
      </c>
      <c r="W144" s="768">
        <v>10</v>
      </c>
      <c r="X144" s="768">
        <v>432</v>
      </c>
      <c r="Y144" s="768">
        <v>39.24</v>
      </c>
      <c r="Z144" s="757"/>
    </row>
    <row r="145" spans="1:26" ht="20.100000000000001" customHeight="1">
      <c r="A145" s="396">
        <v>43826.791666666664</v>
      </c>
      <c r="B145" s="401">
        <v>43826.791666666664</v>
      </c>
      <c r="C145" s="707"/>
      <c r="D145" s="708"/>
      <c r="E145" s="709"/>
      <c r="F145" s="709">
        <v>482</v>
      </c>
      <c r="G145" s="709"/>
      <c r="H145" s="697"/>
      <c r="I145" s="673"/>
      <c r="J145" s="674"/>
      <c r="K145" s="675"/>
      <c r="L145" s="675"/>
      <c r="M145" s="675"/>
      <c r="N145" s="663"/>
      <c r="O145" s="737"/>
      <c r="P145" s="738"/>
      <c r="Q145" s="739"/>
      <c r="R145" s="739">
        <v>756</v>
      </c>
      <c r="S145" s="739"/>
      <c r="T145" s="728"/>
      <c r="U145" s="766"/>
      <c r="V145" s="767"/>
      <c r="W145" s="768"/>
      <c r="X145" s="768"/>
      <c r="Y145" s="768"/>
      <c r="Z145" s="757"/>
    </row>
    <row r="146" spans="1:26" ht="20.100000000000001" customHeight="1">
      <c r="A146" s="396">
        <v>43826.916666666664</v>
      </c>
      <c r="B146" s="401">
        <v>43826.916666666664</v>
      </c>
      <c r="C146" s="707">
        <v>6.1</v>
      </c>
      <c r="D146" s="708">
        <v>16.899999999999999</v>
      </c>
      <c r="E146" s="709">
        <v>14.7</v>
      </c>
      <c r="F146" s="709">
        <v>483</v>
      </c>
      <c r="G146" s="709">
        <v>42.89</v>
      </c>
      <c r="H146" s="697"/>
      <c r="I146" s="673">
        <v>7.06</v>
      </c>
      <c r="J146" s="674">
        <v>20.3</v>
      </c>
      <c r="K146" s="675">
        <v>22.2</v>
      </c>
      <c r="L146" s="675">
        <v>212</v>
      </c>
      <c r="M146" s="675">
        <v>33.799999999999997</v>
      </c>
      <c r="N146" s="663" t="s">
        <v>498</v>
      </c>
      <c r="O146" s="737">
        <v>6.74</v>
      </c>
      <c r="P146" s="738">
        <v>2.8</v>
      </c>
      <c r="Q146" s="739">
        <v>1.9</v>
      </c>
      <c r="R146" s="739">
        <v>799</v>
      </c>
      <c r="S146" s="739">
        <v>33.5</v>
      </c>
      <c r="T146" s="728"/>
      <c r="U146" s="766">
        <v>6.36</v>
      </c>
      <c r="V146" s="767">
        <v>8.8000000000000007</v>
      </c>
      <c r="W146" s="768">
        <v>8.6999999999999993</v>
      </c>
      <c r="X146" s="768">
        <v>327</v>
      </c>
      <c r="Y146" s="768">
        <v>32.68</v>
      </c>
      <c r="Z146" s="757"/>
    </row>
    <row r="147" spans="1:26" ht="20.100000000000001" customHeight="1">
      <c r="A147" s="396">
        <v>43827</v>
      </c>
      <c r="B147" s="401">
        <v>43827</v>
      </c>
      <c r="C147" s="707"/>
      <c r="D147" s="708"/>
      <c r="E147" s="709"/>
      <c r="F147" s="709"/>
      <c r="G147" s="709"/>
      <c r="H147" s="697"/>
      <c r="I147" s="673">
        <v>6.46</v>
      </c>
      <c r="J147" s="674">
        <v>87.3</v>
      </c>
      <c r="K147" s="675">
        <v>87.1</v>
      </c>
      <c r="L147" s="675"/>
      <c r="M147" s="675"/>
      <c r="N147" s="663" t="s">
        <v>498</v>
      </c>
      <c r="O147" s="737"/>
      <c r="P147" s="738"/>
      <c r="Q147" s="739"/>
      <c r="R147" s="739"/>
      <c r="S147" s="739"/>
      <c r="T147" s="728"/>
      <c r="U147" s="766"/>
      <c r="V147" s="767"/>
      <c r="W147" s="768"/>
      <c r="X147" s="768"/>
      <c r="Y147" s="768"/>
      <c r="Z147" s="757"/>
    </row>
    <row r="148" spans="1:26" ht="20.100000000000001" customHeight="1">
      <c r="A148" s="396">
        <v>43827.166666666664</v>
      </c>
      <c r="B148" s="401">
        <v>43827.166666666664</v>
      </c>
      <c r="C148" s="707"/>
      <c r="D148" s="708"/>
      <c r="E148" s="709"/>
      <c r="F148" s="709">
        <v>492</v>
      </c>
      <c r="G148" s="709"/>
      <c r="H148" s="697"/>
      <c r="I148" s="673"/>
      <c r="J148" s="674"/>
      <c r="K148" s="675"/>
      <c r="L148" s="675"/>
      <c r="M148" s="675"/>
      <c r="N148" s="663" t="s">
        <v>299</v>
      </c>
      <c r="O148" s="737"/>
      <c r="P148" s="738"/>
      <c r="Q148" s="739"/>
      <c r="R148" s="739">
        <v>778</v>
      </c>
      <c r="S148" s="739"/>
      <c r="T148" s="728"/>
      <c r="U148" s="766"/>
      <c r="V148" s="767"/>
      <c r="W148" s="768"/>
      <c r="X148" s="768"/>
      <c r="Y148" s="768"/>
      <c r="Z148" s="757"/>
    </row>
    <row r="149" spans="1:26" ht="20.100000000000001" customHeight="1">
      <c r="A149" s="396">
        <v>43827.295138888891</v>
      </c>
      <c r="B149" s="401">
        <v>43827.295138888891</v>
      </c>
      <c r="C149" s="707">
        <v>6.1</v>
      </c>
      <c r="D149" s="708">
        <v>22.3</v>
      </c>
      <c r="E149" s="709">
        <v>21</v>
      </c>
      <c r="F149" s="709">
        <v>481</v>
      </c>
      <c r="G149" s="709">
        <v>52</v>
      </c>
      <c r="H149" s="697"/>
      <c r="I149" s="673"/>
      <c r="J149" s="674"/>
      <c r="K149" s="675"/>
      <c r="L149" s="675"/>
      <c r="M149" s="675"/>
      <c r="N149" s="663" t="s">
        <v>299</v>
      </c>
      <c r="O149" s="737">
        <v>6.2</v>
      </c>
      <c r="P149" s="738">
        <v>10.9</v>
      </c>
      <c r="Q149" s="739">
        <v>4.5999999999999996</v>
      </c>
      <c r="R149" s="739">
        <v>775</v>
      </c>
      <c r="S149" s="739">
        <v>42.97</v>
      </c>
      <c r="T149" s="728"/>
      <c r="U149" s="766">
        <v>6.1</v>
      </c>
      <c r="V149" s="767">
        <v>20.100000000000001</v>
      </c>
      <c r="W149" s="768">
        <v>7.4</v>
      </c>
      <c r="X149" s="768">
        <v>407</v>
      </c>
      <c r="Y149" s="768">
        <v>42.26</v>
      </c>
      <c r="Z149" s="757"/>
    </row>
    <row r="150" spans="1:26" ht="20.100000000000001" customHeight="1">
      <c r="A150" s="396">
        <v>43827.635416666664</v>
      </c>
      <c r="B150" s="401">
        <v>43827.635416666664</v>
      </c>
      <c r="C150" s="707">
        <v>6.8</v>
      </c>
      <c r="D150" s="708">
        <v>6.4</v>
      </c>
      <c r="E150" s="709">
        <v>5.0999999999999996</v>
      </c>
      <c r="F150" s="709">
        <v>470</v>
      </c>
      <c r="G150" s="709">
        <v>37.67</v>
      </c>
      <c r="H150" s="697"/>
      <c r="I150" s="673">
        <v>6.72</v>
      </c>
      <c r="J150" s="674">
        <v>16.399999999999999</v>
      </c>
      <c r="K150" s="675">
        <v>16.2</v>
      </c>
      <c r="L150" s="675">
        <v>213.5</v>
      </c>
      <c r="M150" s="675">
        <v>27.36</v>
      </c>
      <c r="N150" s="663" t="s">
        <v>499</v>
      </c>
      <c r="O150" s="737"/>
      <c r="P150" s="738"/>
      <c r="Q150" s="739"/>
      <c r="R150" s="739"/>
      <c r="S150" s="739"/>
      <c r="T150" s="728"/>
      <c r="U150" s="766"/>
      <c r="V150" s="767"/>
      <c r="W150" s="768"/>
      <c r="X150" s="768"/>
      <c r="Y150" s="768"/>
      <c r="Z150" s="757"/>
    </row>
    <row r="151" spans="1:26" ht="20.100000000000001" customHeight="1">
      <c r="A151" s="396">
        <v>43827.701388888891</v>
      </c>
      <c r="B151" s="401">
        <v>43827.701388888891</v>
      </c>
      <c r="C151" s="707"/>
      <c r="D151" s="708"/>
      <c r="E151" s="709"/>
      <c r="F151" s="709"/>
      <c r="G151" s="709"/>
      <c r="H151" s="697"/>
      <c r="I151" s="673">
        <v>6.76</v>
      </c>
      <c r="J151" s="674"/>
      <c r="K151" s="675"/>
      <c r="L151" s="675">
        <v>210</v>
      </c>
      <c r="M151" s="675">
        <v>73</v>
      </c>
      <c r="N151" s="663"/>
      <c r="O151" s="737"/>
      <c r="P151" s="738"/>
      <c r="Q151" s="739"/>
      <c r="R151" s="739"/>
      <c r="S151" s="739"/>
      <c r="T151" s="728"/>
      <c r="U151" s="766"/>
      <c r="V151" s="767"/>
      <c r="W151" s="768"/>
      <c r="X151" s="768"/>
      <c r="Y151" s="768"/>
      <c r="Z151" s="757"/>
    </row>
    <row r="152" spans="1:26" ht="20.100000000000001" customHeight="1">
      <c r="A152" s="396">
        <v>43827.916666666664</v>
      </c>
      <c r="B152" s="401">
        <v>43827.916666666664</v>
      </c>
      <c r="C152" s="707">
        <v>7.5</v>
      </c>
      <c r="D152" s="708">
        <v>22.4</v>
      </c>
      <c r="E152" s="709">
        <v>18.8</v>
      </c>
      <c r="F152" s="709">
        <v>223</v>
      </c>
      <c r="G152" s="709">
        <v>63</v>
      </c>
      <c r="H152" s="697"/>
      <c r="I152" s="673">
        <v>7.6</v>
      </c>
      <c r="J152" s="674">
        <v>15.8</v>
      </c>
      <c r="K152" s="675">
        <v>15.4</v>
      </c>
      <c r="L152" s="675">
        <v>194.5</v>
      </c>
      <c r="M152" s="675">
        <v>29.21</v>
      </c>
      <c r="N152" s="663"/>
      <c r="O152" s="737">
        <v>7</v>
      </c>
      <c r="P152" s="738">
        <v>3</v>
      </c>
      <c r="Q152" s="739">
        <v>3</v>
      </c>
      <c r="R152" s="739">
        <v>421</v>
      </c>
      <c r="S152" s="739">
        <v>61</v>
      </c>
      <c r="T152" s="728"/>
      <c r="U152" s="766">
        <v>7.2</v>
      </c>
      <c r="V152" s="767">
        <v>26.1</v>
      </c>
      <c r="W152" s="768">
        <v>23.9</v>
      </c>
      <c r="X152" s="768">
        <v>315.5</v>
      </c>
      <c r="Y152" s="768">
        <v>61</v>
      </c>
      <c r="Z152" s="757" t="s">
        <v>498</v>
      </c>
    </row>
    <row r="153" spans="1:26" ht="20.100000000000001" customHeight="1">
      <c r="A153" s="396">
        <v>43828.333333333336</v>
      </c>
      <c r="B153" s="401">
        <v>43828.333333333336</v>
      </c>
      <c r="C153" s="707">
        <v>6.79</v>
      </c>
      <c r="D153" s="708">
        <v>13.9</v>
      </c>
      <c r="E153" s="709">
        <v>11.1</v>
      </c>
      <c r="F153" s="709">
        <v>350.5</v>
      </c>
      <c r="G153" s="709">
        <v>53</v>
      </c>
      <c r="H153" s="697"/>
      <c r="I153" s="673">
        <v>7.26</v>
      </c>
      <c r="J153" s="674"/>
      <c r="K153" s="675"/>
      <c r="L153" s="675">
        <v>122</v>
      </c>
      <c r="M153" s="675">
        <v>52</v>
      </c>
      <c r="N153" s="663"/>
      <c r="O153" s="737">
        <v>6.9</v>
      </c>
      <c r="P153" s="738">
        <v>6</v>
      </c>
      <c r="Q153" s="739">
        <v>5.6</v>
      </c>
      <c r="R153" s="739">
        <v>401.5</v>
      </c>
      <c r="S153" s="739">
        <v>54</v>
      </c>
      <c r="T153" s="728"/>
      <c r="U153" s="766">
        <v>6.89</v>
      </c>
      <c r="V153" s="767">
        <v>35.700000000000003</v>
      </c>
      <c r="W153" s="768">
        <v>36.1</v>
      </c>
      <c r="X153" s="768">
        <v>441.5</v>
      </c>
      <c r="Y153" s="768">
        <v>64</v>
      </c>
      <c r="Z153" s="757" t="s">
        <v>498</v>
      </c>
    </row>
    <row r="154" spans="1:26" ht="20.100000000000001" customHeight="1">
      <c r="A154" s="396">
        <v>43828.541666666664</v>
      </c>
      <c r="B154" s="401">
        <v>43828.541666666664</v>
      </c>
      <c r="C154" s="707">
        <v>7.2</v>
      </c>
      <c r="D154" s="708">
        <v>6.7</v>
      </c>
      <c r="E154" s="709">
        <v>5.7</v>
      </c>
      <c r="F154" s="709">
        <v>316</v>
      </c>
      <c r="G154" s="709">
        <v>41</v>
      </c>
      <c r="H154" s="697"/>
      <c r="I154" s="673">
        <v>7.63</v>
      </c>
      <c r="J154" s="674">
        <v>17.399999999999999</v>
      </c>
      <c r="K154" s="675">
        <v>11</v>
      </c>
      <c r="L154" s="675">
        <v>104</v>
      </c>
      <c r="M154" s="675">
        <v>44.81</v>
      </c>
      <c r="N154" s="663"/>
      <c r="O154" s="737">
        <v>7.4</v>
      </c>
      <c r="P154" s="738">
        <v>2.2999999999999998</v>
      </c>
      <c r="Q154" s="739">
        <v>2.2999999999999998</v>
      </c>
      <c r="R154" s="739">
        <v>362</v>
      </c>
      <c r="S154" s="739">
        <v>49</v>
      </c>
      <c r="T154" s="728"/>
      <c r="U154" s="766">
        <v>7.23</v>
      </c>
      <c r="V154" s="767">
        <v>14.7</v>
      </c>
      <c r="W154" s="768">
        <v>13.8</v>
      </c>
      <c r="X154" s="768">
        <v>350</v>
      </c>
      <c r="Y154" s="768">
        <v>55</v>
      </c>
      <c r="Z154" s="757" t="s">
        <v>498</v>
      </c>
    </row>
    <row r="155" spans="1:26" ht="20.100000000000001" customHeight="1">
      <c r="A155" s="396">
        <v>43828.8125</v>
      </c>
      <c r="B155" s="401">
        <v>43828.8125</v>
      </c>
      <c r="C155" s="707"/>
      <c r="D155" s="708">
        <v>2.2000000000000002</v>
      </c>
      <c r="E155" s="709">
        <v>2.1</v>
      </c>
      <c r="F155" s="709"/>
      <c r="G155" s="709"/>
      <c r="H155" s="697"/>
      <c r="I155" s="673"/>
      <c r="J155" s="674">
        <v>8.6</v>
      </c>
      <c r="K155" s="675">
        <v>7.5</v>
      </c>
      <c r="L155" s="675"/>
      <c r="M155" s="675"/>
      <c r="N155" s="663"/>
      <c r="O155" s="737"/>
      <c r="P155" s="738"/>
      <c r="Q155" s="739"/>
      <c r="R155" s="739"/>
      <c r="S155" s="739"/>
      <c r="T155" s="728"/>
      <c r="U155" s="766"/>
      <c r="V155" s="767"/>
      <c r="W155" s="768"/>
      <c r="X155" s="768"/>
      <c r="Y155" s="768"/>
      <c r="Z155" s="757"/>
    </row>
    <row r="156" spans="1:26" ht="20.100000000000001" customHeight="1">
      <c r="A156" s="396">
        <v>43828.916666666664</v>
      </c>
      <c r="B156" s="401">
        <v>43828.916666666664</v>
      </c>
      <c r="C156" s="707"/>
      <c r="D156" s="708"/>
      <c r="E156" s="709"/>
      <c r="F156" s="709"/>
      <c r="G156" s="709"/>
      <c r="H156" s="697"/>
      <c r="I156" s="673"/>
      <c r="J156" s="674"/>
      <c r="K156" s="675"/>
      <c r="L156" s="675"/>
      <c r="M156" s="675"/>
      <c r="N156" s="663"/>
      <c r="O156" s="737"/>
      <c r="P156" s="738"/>
      <c r="Q156" s="739"/>
      <c r="R156" s="739"/>
      <c r="S156" s="739"/>
      <c r="T156" s="728"/>
      <c r="U156" s="766"/>
      <c r="V156" s="767">
        <v>48.33</v>
      </c>
      <c r="W156" s="768">
        <v>46.7</v>
      </c>
      <c r="X156" s="768"/>
      <c r="Y156" s="768"/>
      <c r="Z156" s="757" t="s">
        <v>498</v>
      </c>
    </row>
    <row r="157" spans="1:26" ht="20.100000000000001" customHeight="1">
      <c r="A157" s="396">
        <v>43828.520833333336</v>
      </c>
      <c r="B157" s="401">
        <v>43828.520833333336</v>
      </c>
      <c r="C157" s="707"/>
      <c r="D157" s="708"/>
      <c r="E157" s="709"/>
      <c r="F157" s="709"/>
      <c r="G157" s="709"/>
      <c r="H157" s="697"/>
      <c r="I157" s="673"/>
      <c r="J157" s="674"/>
      <c r="K157" s="675"/>
      <c r="L157" s="675"/>
      <c r="M157" s="675"/>
      <c r="N157" s="663"/>
      <c r="O157" s="737"/>
      <c r="P157" s="738"/>
      <c r="Q157" s="739"/>
      <c r="R157" s="739"/>
      <c r="S157" s="739"/>
      <c r="T157" s="728"/>
      <c r="U157" s="766"/>
      <c r="V157" s="767">
        <v>34.299999999999997</v>
      </c>
      <c r="W157" s="768">
        <v>37.299999999999997</v>
      </c>
      <c r="X157" s="768"/>
      <c r="Y157" s="768"/>
      <c r="Z157" s="757" t="s">
        <v>498</v>
      </c>
    </row>
    <row r="158" spans="1:26" ht="20.100000000000001" customHeight="1">
      <c r="A158" s="396">
        <v>43829.291666666664</v>
      </c>
      <c r="B158" s="401">
        <v>43829.291666666664</v>
      </c>
      <c r="C158" s="707">
        <v>7.21</v>
      </c>
      <c r="D158" s="708">
        <v>15.2</v>
      </c>
      <c r="E158" s="709">
        <v>13.2</v>
      </c>
      <c r="F158" s="709">
        <v>274</v>
      </c>
      <c r="G158" s="709">
        <v>49.3</v>
      </c>
      <c r="H158" s="697" t="s">
        <v>500</v>
      </c>
      <c r="I158" s="673">
        <v>7.1</v>
      </c>
      <c r="J158" s="674">
        <v>8.4</v>
      </c>
      <c r="K158" s="675">
        <v>5.8</v>
      </c>
      <c r="L158" s="675">
        <v>93</v>
      </c>
      <c r="M158" s="675">
        <v>59</v>
      </c>
      <c r="N158" s="663" t="s">
        <v>500</v>
      </c>
      <c r="O158" s="737">
        <v>7</v>
      </c>
      <c r="P158" s="738">
        <v>21.9</v>
      </c>
      <c r="Q158" s="739">
        <v>21.6</v>
      </c>
      <c r="R158" s="739">
        <v>363</v>
      </c>
      <c r="S158" s="739">
        <v>36.36</v>
      </c>
      <c r="T158" s="728" t="s">
        <v>498</v>
      </c>
      <c r="U158" s="766">
        <v>7.21</v>
      </c>
      <c r="V158" s="767">
        <v>2.4</v>
      </c>
      <c r="W158" s="768">
        <v>3.4</v>
      </c>
      <c r="X158" s="768">
        <v>340</v>
      </c>
      <c r="Y158" s="768">
        <v>66</v>
      </c>
      <c r="Z158" s="757"/>
    </row>
    <row r="159" spans="1:26" ht="20.100000000000001" customHeight="1">
      <c r="A159" s="396">
        <v>43829.576388888891</v>
      </c>
      <c r="B159" s="401">
        <v>43829.576388888891</v>
      </c>
      <c r="C159" s="707"/>
      <c r="D159" s="708"/>
      <c r="E159" s="709"/>
      <c r="F159" s="709"/>
      <c r="G159" s="709"/>
      <c r="H159" s="697"/>
      <c r="I159" s="673"/>
      <c r="J159" s="674"/>
      <c r="K159" s="675"/>
      <c r="L159" s="675"/>
      <c r="M159" s="675"/>
      <c r="N159" s="663"/>
      <c r="O159" s="737"/>
      <c r="P159" s="738"/>
      <c r="Q159" s="739"/>
      <c r="R159" s="739"/>
      <c r="S159" s="739"/>
      <c r="T159" s="728"/>
      <c r="U159" s="766"/>
      <c r="V159" s="767">
        <v>33.9</v>
      </c>
      <c r="W159" s="768">
        <v>33</v>
      </c>
      <c r="X159" s="768"/>
      <c r="Y159" s="768"/>
      <c r="Z159" s="757" t="s">
        <v>498</v>
      </c>
    </row>
    <row r="160" spans="1:26" ht="20.100000000000001" customHeight="1">
      <c r="A160" s="396">
        <v>43829.788194444445</v>
      </c>
      <c r="B160" s="401">
        <v>43829.788194444445</v>
      </c>
      <c r="C160" s="707"/>
      <c r="D160" s="708"/>
      <c r="E160" s="709"/>
      <c r="F160" s="709"/>
      <c r="G160" s="709"/>
      <c r="H160" s="697"/>
      <c r="I160" s="673"/>
      <c r="J160" s="674"/>
      <c r="K160" s="675"/>
      <c r="L160" s="675"/>
      <c r="M160" s="675"/>
      <c r="N160" s="663"/>
      <c r="O160" s="737"/>
      <c r="P160" s="738">
        <v>4.3</v>
      </c>
      <c r="Q160" s="739">
        <v>3.9</v>
      </c>
      <c r="R160" s="739"/>
      <c r="S160" s="739"/>
      <c r="T160" s="728"/>
      <c r="U160" s="766"/>
      <c r="V160" s="767">
        <v>36.299999999999997</v>
      </c>
      <c r="W160" s="768">
        <v>35.299999999999997</v>
      </c>
      <c r="X160" s="768"/>
      <c r="Y160" s="768"/>
      <c r="Z160" s="757" t="s">
        <v>498</v>
      </c>
    </row>
    <row r="161" spans="1:26" ht="20.100000000000001" customHeight="1" thickBot="1">
      <c r="A161" s="396">
        <v>43830.288194444445</v>
      </c>
      <c r="B161" s="401">
        <v>43830.288194444445</v>
      </c>
      <c r="C161" s="710">
        <v>7.34</v>
      </c>
      <c r="D161" s="711">
        <v>20.3</v>
      </c>
      <c r="E161" s="712">
        <v>18.399999999999999</v>
      </c>
      <c r="F161" s="712">
        <v>272</v>
      </c>
      <c r="G161" s="712">
        <v>60</v>
      </c>
      <c r="H161" s="713" t="s">
        <v>500</v>
      </c>
      <c r="I161" s="676">
        <v>7.94</v>
      </c>
      <c r="J161" s="677">
        <v>10.4</v>
      </c>
      <c r="K161" s="678">
        <v>14.2</v>
      </c>
      <c r="L161" s="678">
        <v>94</v>
      </c>
      <c r="M161" s="678">
        <v>72</v>
      </c>
      <c r="N161" s="679" t="s">
        <v>500</v>
      </c>
      <c r="O161" s="741">
        <v>7.61</v>
      </c>
      <c r="P161" s="742">
        <v>6.5</v>
      </c>
      <c r="Q161" s="743">
        <v>6.3</v>
      </c>
      <c r="R161" s="743">
        <v>354</v>
      </c>
      <c r="S161" s="743">
        <v>52</v>
      </c>
      <c r="T161" s="744"/>
      <c r="U161" s="770">
        <v>7.92</v>
      </c>
      <c r="V161" s="771">
        <v>46.8</v>
      </c>
      <c r="W161" s="772">
        <v>47.1</v>
      </c>
      <c r="X161" s="772">
        <v>342</v>
      </c>
      <c r="Y161" s="772">
        <v>78</v>
      </c>
      <c r="Z161" s="761" t="s">
        <v>498</v>
      </c>
    </row>
    <row r="162" spans="1:26" s="988" customFormat="1" ht="20.100000000000001" customHeight="1">
      <c r="A162" s="396">
        <v>43831</v>
      </c>
      <c r="B162" s="401">
        <v>0.29166666666424135</v>
      </c>
      <c r="C162" s="703">
        <v>7.48</v>
      </c>
      <c r="D162" s="704">
        <v>22.8</v>
      </c>
      <c r="E162" s="705">
        <v>19.2</v>
      </c>
      <c r="F162" s="705">
        <v>272</v>
      </c>
      <c r="G162" s="705">
        <v>57</v>
      </c>
      <c r="H162" s="989" t="s">
        <v>583</v>
      </c>
      <c r="I162" s="669">
        <v>7.7</v>
      </c>
      <c r="J162" s="670">
        <v>52.9</v>
      </c>
      <c r="K162" s="671">
        <v>50.7</v>
      </c>
      <c r="L162" s="671">
        <v>87</v>
      </c>
      <c r="M162" s="671">
        <v>52</v>
      </c>
      <c r="N162" s="990" t="s">
        <v>583</v>
      </c>
      <c r="O162" s="991">
        <v>7.51</v>
      </c>
      <c r="P162" s="992">
        <v>46.5</v>
      </c>
      <c r="Q162" s="993">
        <v>44.8</v>
      </c>
      <c r="R162" s="993">
        <v>360</v>
      </c>
      <c r="S162" s="993">
        <v>46.73</v>
      </c>
      <c r="T162" s="736" t="s">
        <v>583</v>
      </c>
      <c r="U162" s="762">
        <v>7.78</v>
      </c>
      <c r="V162" s="763">
        <v>4.8</v>
      </c>
      <c r="W162" s="764">
        <v>3.9</v>
      </c>
      <c r="X162" s="764">
        <v>327</v>
      </c>
      <c r="Y162" s="764">
        <v>87</v>
      </c>
      <c r="Z162" s="765" t="s">
        <v>531</v>
      </c>
    </row>
    <row r="163" spans="1:26" ht="20.100000000000001" customHeight="1">
      <c r="A163" s="396">
        <v>43831</v>
      </c>
      <c r="B163" s="401">
        <v>0.5625</v>
      </c>
      <c r="C163" s="707"/>
      <c r="D163" s="708">
        <v>9.1999999999999993</v>
      </c>
      <c r="E163" s="709">
        <v>9.6999999999999993</v>
      </c>
      <c r="F163" s="709"/>
      <c r="G163" s="709"/>
      <c r="H163" s="858" t="s">
        <v>531</v>
      </c>
      <c r="I163" s="673"/>
      <c r="J163" s="674">
        <v>31.2</v>
      </c>
      <c r="K163" s="675">
        <v>30.4</v>
      </c>
      <c r="L163" s="675"/>
      <c r="M163" s="675"/>
      <c r="N163" s="688" t="s">
        <v>583</v>
      </c>
      <c r="O163" s="749"/>
      <c r="P163" s="738">
        <v>1.3</v>
      </c>
      <c r="Q163" s="739">
        <v>1.8</v>
      </c>
      <c r="R163" s="739"/>
      <c r="S163" s="739"/>
      <c r="T163" s="728" t="s">
        <v>531</v>
      </c>
      <c r="U163" s="766"/>
      <c r="V163" s="767">
        <v>19.2</v>
      </c>
      <c r="W163" s="768">
        <v>19.600000000000001</v>
      </c>
      <c r="X163" s="768"/>
      <c r="Y163" s="768"/>
      <c r="Z163" s="757" t="s">
        <v>532</v>
      </c>
    </row>
    <row r="164" spans="1:26" ht="20.100000000000001" customHeight="1">
      <c r="A164" s="396">
        <v>43832</v>
      </c>
      <c r="B164" s="401">
        <v>0.22222222222222221</v>
      </c>
      <c r="C164" s="707"/>
      <c r="D164" s="708">
        <v>14.7</v>
      </c>
      <c r="E164" s="709">
        <v>13.3</v>
      </c>
      <c r="F164" s="709"/>
      <c r="G164" s="709"/>
      <c r="H164" s="858" t="s">
        <v>531</v>
      </c>
      <c r="I164" s="673"/>
      <c r="J164" s="674">
        <v>23</v>
      </c>
      <c r="K164" s="675">
        <v>24.2</v>
      </c>
      <c r="L164" s="675"/>
      <c r="M164" s="675"/>
      <c r="N164" s="688" t="s">
        <v>583</v>
      </c>
      <c r="O164" s="749"/>
      <c r="P164" s="738">
        <v>4.5</v>
      </c>
      <c r="Q164" s="739">
        <v>4.2</v>
      </c>
      <c r="R164" s="739"/>
      <c r="S164" s="739"/>
      <c r="T164" s="728" t="s">
        <v>531</v>
      </c>
      <c r="U164" s="766"/>
      <c r="V164" s="767">
        <v>42.1</v>
      </c>
      <c r="W164" s="768">
        <v>40.5</v>
      </c>
      <c r="X164" s="768"/>
      <c r="Y164" s="768"/>
      <c r="Z164" s="757" t="s">
        <v>583</v>
      </c>
    </row>
    <row r="165" spans="1:26" ht="20.100000000000001" customHeight="1">
      <c r="A165" s="396">
        <v>43832</v>
      </c>
      <c r="B165" s="401">
        <v>0.29166666666666669</v>
      </c>
      <c r="C165" s="707">
        <v>7.66</v>
      </c>
      <c r="D165" s="708"/>
      <c r="E165" s="709"/>
      <c r="F165" s="709">
        <v>212</v>
      </c>
      <c r="G165" s="709">
        <v>53</v>
      </c>
      <c r="H165" s="858"/>
      <c r="I165" s="673">
        <v>8.07</v>
      </c>
      <c r="J165" s="674"/>
      <c r="K165" s="675"/>
      <c r="L165" s="675">
        <v>56</v>
      </c>
      <c r="M165" s="675">
        <v>34.119999999999997</v>
      </c>
      <c r="N165" s="688"/>
      <c r="O165" s="749">
        <v>7.45</v>
      </c>
      <c r="P165" s="738"/>
      <c r="Q165" s="739"/>
      <c r="R165" s="739">
        <v>295</v>
      </c>
      <c r="S165" s="739">
        <v>46.23</v>
      </c>
      <c r="T165" s="728" t="s">
        <v>531</v>
      </c>
      <c r="U165" s="766">
        <v>7.55</v>
      </c>
      <c r="V165" s="767"/>
      <c r="W165" s="768"/>
      <c r="X165" s="768">
        <v>234</v>
      </c>
      <c r="Y165" s="768">
        <v>72</v>
      </c>
      <c r="Z165" s="757"/>
    </row>
    <row r="166" spans="1:26" ht="20.100000000000001" customHeight="1">
      <c r="A166" s="396">
        <v>43832</v>
      </c>
      <c r="B166" s="401">
        <v>0.46875</v>
      </c>
      <c r="C166" s="707"/>
      <c r="D166" s="708">
        <v>31.1</v>
      </c>
      <c r="E166" s="709">
        <v>29</v>
      </c>
      <c r="F166" s="709"/>
      <c r="G166" s="709"/>
      <c r="H166" s="858" t="s">
        <v>583</v>
      </c>
      <c r="I166" s="673"/>
      <c r="J166" s="674">
        <v>32.4</v>
      </c>
      <c r="K166" s="675">
        <v>30.9</v>
      </c>
      <c r="L166" s="675"/>
      <c r="M166" s="675"/>
      <c r="N166" s="688" t="s">
        <v>583</v>
      </c>
      <c r="O166" s="749"/>
      <c r="P166" s="738">
        <v>5.8</v>
      </c>
      <c r="Q166" s="739">
        <v>4.9000000000000004</v>
      </c>
      <c r="R166" s="739"/>
      <c r="S166" s="739"/>
      <c r="T166" s="728" t="s">
        <v>531</v>
      </c>
      <c r="U166" s="766"/>
      <c r="V166" s="767">
        <v>43.8</v>
      </c>
      <c r="W166" s="768">
        <v>41.6</v>
      </c>
      <c r="X166" s="768"/>
      <c r="Y166" s="768"/>
      <c r="Z166" s="757" t="s">
        <v>583</v>
      </c>
    </row>
    <row r="167" spans="1:26" ht="20.100000000000001" customHeight="1">
      <c r="A167" s="396">
        <v>43833</v>
      </c>
      <c r="B167" s="401">
        <v>0.45833333333333331</v>
      </c>
      <c r="C167" s="707">
        <v>7.5</v>
      </c>
      <c r="D167" s="708">
        <v>12.4</v>
      </c>
      <c r="E167" s="709">
        <v>15.1</v>
      </c>
      <c r="F167" s="709">
        <v>139</v>
      </c>
      <c r="G167" s="709">
        <v>47.21</v>
      </c>
      <c r="H167" s="858" t="s">
        <v>532</v>
      </c>
      <c r="I167" s="673">
        <v>7.09</v>
      </c>
      <c r="J167" s="674">
        <v>14.9</v>
      </c>
      <c r="K167" s="675">
        <v>12.8</v>
      </c>
      <c r="L167" s="675">
        <v>20.3</v>
      </c>
      <c r="M167" s="675">
        <v>24.45</v>
      </c>
      <c r="N167" s="688" t="s">
        <v>532</v>
      </c>
      <c r="O167" s="749">
        <v>7.13</v>
      </c>
      <c r="P167" s="738">
        <v>5.2</v>
      </c>
      <c r="Q167" s="739">
        <v>5.8</v>
      </c>
      <c r="R167" s="739">
        <v>129</v>
      </c>
      <c r="S167" s="739">
        <v>34.229999999999997</v>
      </c>
      <c r="T167" s="728" t="s">
        <v>547</v>
      </c>
      <c r="U167" s="766">
        <v>7.28</v>
      </c>
      <c r="V167" s="767">
        <v>31.8</v>
      </c>
      <c r="W167" s="768">
        <v>34.299999999999997</v>
      </c>
      <c r="X167" s="768">
        <v>135</v>
      </c>
      <c r="Y167" s="768">
        <v>56</v>
      </c>
      <c r="Z167" s="757" t="s">
        <v>532</v>
      </c>
    </row>
    <row r="168" spans="1:26" s="988" customFormat="1" ht="20.100000000000001" customHeight="1">
      <c r="A168" s="396">
        <v>43834</v>
      </c>
      <c r="B168" s="401">
        <v>0.15277777777777776</v>
      </c>
      <c r="C168" s="707"/>
      <c r="D168" s="708"/>
      <c r="E168" s="709"/>
      <c r="F168" s="709"/>
      <c r="G168" s="709"/>
      <c r="H168" s="858"/>
      <c r="I168" s="673"/>
      <c r="J168" s="674">
        <v>37.5</v>
      </c>
      <c r="K168" s="675">
        <v>39.4</v>
      </c>
      <c r="L168" s="675"/>
      <c r="M168" s="675"/>
      <c r="N168" s="688" t="s">
        <v>532</v>
      </c>
      <c r="O168" s="749"/>
      <c r="P168" s="738"/>
      <c r="Q168" s="739"/>
      <c r="R168" s="739"/>
      <c r="S168" s="739"/>
      <c r="T168" s="728"/>
      <c r="U168" s="766"/>
      <c r="V168" s="767"/>
      <c r="W168" s="768"/>
      <c r="X168" s="768"/>
      <c r="Y168" s="768"/>
      <c r="Z168" s="757"/>
    </row>
    <row r="169" spans="1:26" s="988" customFormat="1" ht="20.100000000000001" customHeight="1">
      <c r="A169" s="396">
        <v>43834</v>
      </c>
      <c r="B169" s="401">
        <v>0.21875</v>
      </c>
      <c r="C169" s="707"/>
      <c r="D169" s="708">
        <v>23.3</v>
      </c>
      <c r="E169" s="709">
        <v>22.9</v>
      </c>
      <c r="F169" s="709"/>
      <c r="G169" s="709"/>
      <c r="H169" s="858" t="s">
        <v>533</v>
      </c>
      <c r="I169" s="673"/>
      <c r="J169" s="674"/>
      <c r="K169" s="675"/>
      <c r="L169" s="675"/>
      <c r="M169" s="675"/>
      <c r="N169" s="688"/>
      <c r="O169" s="749"/>
      <c r="P169" s="738">
        <v>2.9</v>
      </c>
      <c r="Q169" s="739">
        <v>2.9</v>
      </c>
      <c r="R169" s="739"/>
      <c r="S169" s="739"/>
      <c r="T169" s="728" t="s">
        <v>531</v>
      </c>
      <c r="U169" s="766"/>
      <c r="V169" s="767">
        <v>34.4</v>
      </c>
      <c r="W169" s="768">
        <v>36.1</v>
      </c>
      <c r="X169" s="768"/>
      <c r="Y169" s="768"/>
      <c r="Z169" s="757" t="s">
        <v>583</v>
      </c>
    </row>
    <row r="170" spans="1:26" ht="20.100000000000001" customHeight="1">
      <c r="A170" s="396">
        <v>43834</v>
      </c>
      <c r="B170" s="401">
        <v>0.72916666666666663</v>
      </c>
      <c r="C170" s="707">
        <v>7.36</v>
      </c>
      <c r="D170" s="708">
        <v>25.4</v>
      </c>
      <c r="E170" s="709">
        <v>25.6</v>
      </c>
      <c r="F170" s="709">
        <v>61.8</v>
      </c>
      <c r="G170" s="709">
        <v>47</v>
      </c>
      <c r="H170" s="858" t="s">
        <v>583</v>
      </c>
      <c r="I170" s="673">
        <v>7.55</v>
      </c>
      <c r="J170" s="674">
        <v>23.2</v>
      </c>
      <c r="K170" s="675">
        <v>21.1</v>
      </c>
      <c r="L170" s="675">
        <v>64.8</v>
      </c>
      <c r="M170" s="675">
        <v>43.85</v>
      </c>
      <c r="N170" s="688" t="s">
        <v>583</v>
      </c>
      <c r="O170" s="749">
        <v>7.57</v>
      </c>
      <c r="P170" s="738">
        <v>10.199999999999999</v>
      </c>
      <c r="Q170" s="739">
        <v>10.4</v>
      </c>
      <c r="R170" s="739">
        <v>42.5</v>
      </c>
      <c r="S170" s="739">
        <v>26.9</v>
      </c>
      <c r="T170" s="728" t="s">
        <v>531</v>
      </c>
      <c r="U170" s="766">
        <v>7.64</v>
      </c>
      <c r="V170" s="767">
        <v>7.6</v>
      </c>
      <c r="W170" s="768">
        <v>5.0999999999999996</v>
      </c>
      <c r="X170" s="768">
        <v>126</v>
      </c>
      <c r="Y170" s="768">
        <v>64</v>
      </c>
      <c r="Z170" s="757" t="s">
        <v>531</v>
      </c>
    </row>
    <row r="171" spans="1:26" ht="20.100000000000001" customHeight="1">
      <c r="A171" s="396">
        <v>43835</v>
      </c>
      <c r="B171" s="401">
        <v>0.40972222222222227</v>
      </c>
      <c r="C171" s="707">
        <v>7.1</v>
      </c>
      <c r="D171" s="708">
        <v>34.6</v>
      </c>
      <c r="E171" s="709">
        <v>34.200000000000003</v>
      </c>
      <c r="F171" s="709">
        <v>80</v>
      </c>
      <c r="G171" s="709">
        <v>50</v>
      </c>
      <c r="H171" s="858" t="s">
        <v>583</v>
      </c>
      <c r="I171" s="673">
        <v>7.47</v>
      </c>
      <c r="J171" s="674">
        <v>8.1999999999999993</v>
      </c>
      <c r="K171" s="675">
        <v>7.5</v>
      </c>
      <c r="L171" s="675">
        <v>17.600000000000001</v>
      </c>
      <c r="M171" s="675">
        <v>38.47</v>
      </c>
      <c r="N171" s="688" t="s">
        <v>531</v>
      </c>
      <c r="O171" s="749">
        <v>7.22</v>
      </c>
      <c r="P171" s="738">
        <v>3.1</v>
      </c>
      <c r="Q171" s="739">
        <v>3.7</v>
      </c>
      <c r="R171" s="739">
        <v>67.900000000000006</v>
      </c>
      <c r="S171" s="739">
        <v>25.39</v>
      </c>
      <c r="T171" s="728" t="s">
        <v>531</v>
      </c>
      <c r="U171" s="766">
        <v>7.29</v>
      </c>
      <c r="V171" s="767">
        <v>16.3</v>
      </c>
      <c r="W171" s="768">
        <v>16.7</v>
      </c>
      <c r="X171" s="768">
        <v>84.9</v>
      </c>
      <c r="Y171" s="768">
        <v>51</v>
      </c>
      <c r="Z171" s="757" t="s">
        <v>583</v>
      </c>
    </row>
    <row r="172" spans="1:26" ht="20.100000000000001" customHeight="1">
      <c r="A172" s="396">
        <v>43835</v>
      </c>
      <c r="B172" s="401">
        <v>0.88541666666666663</v>
      </c>
      <c r="C172" s="707"/>
      <c r="D172" s="708">
        <v>36</v>
      </c>
      <c r="E172" s="709">
        <v>35</v>
      </c>
      <c r="F172" s="709"/>
      <c r="G172" s="709"/>
      <c r="H172" s="858" t="s">
        <v>583</v>
      </c>
      <c r="I172" s="673"/>
      <c r="J172" s="674"/>
      <c r="K172" s="675"/>
      <c r="L172" s="675"/>
      <c r="M172" s="675"/>
      <c r="N172" s="688"/>
      <c r="O172" s="749"/>
      <c r="P172" s="738"/>
      <c r="Q172" s="739"/>
      <c r="R172" s="739"/>
      <c r="S172" s="739"/>
      <c r="T172" s="728"/>
      <c r="U172" s="766"/>
      <c r="V172" s="767">
        <v>10.1</v>
      </c>
      <c r="W172" s="768">
        <v>11.2</v>
      </c>
      <c r="X172" s="768"/>
      <c r="Y172" s="768"/>
      <c r="Z172" s="757" t="s">
        <v>531</v>
      </c>
    </row>
    <row r="173" spans="1:26" ht="20.100000000000001" customHeight="1">
      <c r="A173" s="396">
        <v>43836</v>
      </c>
      <c r="B173" s="401">
        <v>0.58333333333333337</v>
      </c>
      <c r="C173" s="707">
        <v>7.54</v>
      </c>
      <c r="D173" s="708">
        <v>23.9</v>
      </c>
      <c r="E173" s="709">
        <v>21.7</v>
      </c>
      <c r="F173" s="709">
        <v>24.3</v>
      </c>
      <c r="G173" s="709">
        <v>27.78</v>
      </c>
      <c r="H173" s="858" t="s">
        <v>532</v>
      </c>
      <c r="I173" s="673">
        <v>7.35</v>
      </c>
      <c r="J173" s="674">
        <v>82</v>
      </c>
      <c r="K173" s="675">
        <v>84.1</v>
      </c>
      <c r="L173" s="675">
        <v>10.1</v>
      </c>
      <c r="M173" s="675">
        <v>49.09</v>
      </c>
      <c r="N173" s="688" t="s">
        <v>532</v>
      </c>
      <c r="O173" s="749">
        <v>7.43</v>
      </c>
      <c r="P173" s="738">
        <v>8.5</v>
      </c>
      <c r="Q173" s="739">
        <v>7.2</v>
      </c>
      <c r="R173" s="739">
        <v>12.9</v>
      </c>
      <c r="S173" s="739">
        <v>28.74</v>
      </c>
      <c r="T173" s="728" t="s">
        <v>547</v>
      </c>
      <c r="U173" s="766">
        <v>7.8</v>
      </c>
      <c r="V173" s="767">
        <v>84.7</v>
      </c>
      <c r="W173" s="768">
        <v>86</v>
      </c>
      <c r="X173" s="768">
        <v>10.9</v>
      </c>
      <c r="Y173" s="768">
        <v>34.07</v>
      </c>
      <c r="Z173" s="757" t="s">
        <v>532</v>
      </c>
    </row>
    <row r="174" spans="1:26" ht="20.100000000000001" customHeight="1">
      <c r="A174" s="396">
        <v>43837</v>
      </c>
      <c r="B174" s="401">
        <v>0.60416666666666663</v>
      </c>
      <c r="C174" s="707">
        <v>6.9</v>
      </c>
      <c r="D174" s="708">
        <v>12.3</v>
      </c>
      <c r="E174" s="709">
        <v>19.2</v>
      </c>
      <c r="F174" s="709">
        <v>31.1</v>
      </c>
      <c r="G174" s="709">
        <v>26</v>
      </c>
      <c r="H174" s="858" t="s">
        <v>532</v>
      </c>
      <c r="I174" s="673">
        <v>7.11</v>
      </c>
      <c r="J174" s="674">
        <v>6.4</v>
      </c>
      <c r="K174" s="675">
        <v>17.7</v>
      </c>
      <c r="L174" s="675">
        <v>11.5</v>
      </c>
      <c r="M174" s="675">
        <v>20.74</v>
      </c>
      <c r="N174" s="688" t="s">
        <v>532</v>
      </c>
      <c r="O174" s="749">
        <v>7.21</v>
      </c>
      <c r="P174" s="738">
        <v>9</v>
      </c>
      <c r="Q174" s="739">
        <v>12.6</v>
      </c>
      <c r="R174" s="739">
        <v>14.5</v>
      </c>
      <c r="S174" s="739">
        <v>23.98</v>
      </c>
      <c r="T174" s="728" t="s">
        <v>547</v>
      </c>
      <c r="U174" s="766">
        <v>6.97</v>
      </c>
      <c r="V174" s="767">
        <v>90</v>
      </c>
      <c r="W174" s="768">
        <v>87.5</v>
      </c>
      <c r="X174" s="768">
        <v>17.600000000000001</v>
      </c>
      <c r="Y174" s="768">
        <v>46.98</v>
      </c>
      <c r="Z174" s="757" t="s">
        <v>532</v>
      </c>
    </row>
    <row r="175" spans="1:26" ht="20.100000000000001" customHeight="1">
      <c r="A175" s="396">
        <v>43838</v>
      </c>
      <c r="B175" s="401">
        <v>0.54166666666666663</v>
      </c>
      <c r="C175" s="707">
        <v>7.37</v>
      </c>
      <c r="D175" s="708">
        <v>20.8</v>
      </c>
      <c r="E175" s="709">
        <v>30.3</v>
      </c>
      <c r="F175" s="709">
        <v>38.9</v>
      </c>
      <c r="G175" s="709">
        <v>35.380000000000003</v>
      </c>
      <c r="H175" s="858" t="s">
        <v>532</v>
      </c>
      <c r="I175" s="673">
        <v>7.44</v>
      </c>
      <c r="J175" s="674">
        <v>42</v>
      </c>
      <c r="K175" s="675">
        <v>85.2</v>
      </c>
      <c r="L175" s="675">
        <v>12.3</v>
      </c>
      <c r="M175" s="675">
        <v>40.92</v>
      </c>
      <c r="N175" s="688" t="s">
        <v>532</v>
      </c>
      <c r="O175" s="749">
        <v>7.13</v>
      </c>
      <c r="P175" s="738">
        <v>5.2</v>
      </c>
      <c r="Q175" s="739">
        <v>10.3</v>
      </c>
      <c r="R175" s="739">
        <v>11.4</v>
      </c>
      <c r="S175" s="739">
        <v>18.690000000000001</v>
      </c>
      <c r="T175" s="728" t="s">
        <v>547</v>
      </c>
      <c r="U175" s="766">
        <v>7.06</v>
      </c>
      <c r="V175" s="767">
        <v>49.6</v>
      </c>
      <c r="W175" s="768">
        <v>80.7</v>
      </c>
      <c r="X175" s="768">
        <v>19</v>
      </c>
      <c r="Y175" s="768">
        <v>39.61</v>
      </c>
      <c r="Z175" s="757" t="s">
        <v>532</v>
      </c>
    </row>
    <row r="176" spans="1:26" ht="20.100000000000001" customHeight="1">
      <c r="A176" s="396">
        <v>43838</v>
      </c>
      <c r="B176" s="401">
        <v>0.78125</v>
      </c>
      <c r="C176" s="707"/>
      <c r="D176" s="708">
        <v>9.9</v>
      </c>
      <c r="E176" s="709">
        <v>9</v>
      </c>
      <c r="F176" s="709"/>
      <c r="G176" s="709"/>
      <c r="H176" s="858" t="s">
        <v>531</v>
      </c>
      <c r="I176" s="673"/>
      <c r="J176" s="674">
        <v>8.5</v>
      </c>
      <c r="K176" s="675">
        <v>8.3000000000000007</v>
      </c>
      <c r="L176" s="675"/>
      <c r="M176" s="675"/>
      <c r="N176" s="688" t="s">
        <v>531</v>
      </c>
      <c r="O176" s="749"/>
      <c r="P176" s="738">
        <v>4.4000000000000004</v>
      </c>
      <c r="Q176" s="739">
        <v>4</v>
      </c>
      <c r="R176" s="739"/>
      <c r="S176" s="739"/>
      <c r="T176" s="728" t="s">
        <v>531</v>
      </c>
      <c r="U176" s="766"/>
      <c r="V176" s="767">
        <v>45.2</v>
      </c>
      <c r="W176" s="768">
        <v>50.4</v>
      </c>
      <c r="X176" s="768"/>
      <c r="Y176" s="768"/>
      <c r="Z176" s="757" t="s">
        <v>583</v>
      </c>
    </row>
    <row r="177" spans="1:26" ht="20.100000000000001" customHeight="1">
      <c r="A177" s="396">
        <v>43839</v>
      </c>
      <c r="B177" s="401">
        <v>0.5625</v>
      </c>
      <c r="C177" s="707">
        <v>6.86</v>
      </c>
      <c r="D177" s="708">
        <v>21.3</v>
      </c>
      <c r="E177" s="709">
        <v>28.7</v>
      </c>
      <c r="F177" s="709">
        <v>33.1</v>
      </c>
      <c r="G177" s="709">
        <v>61</v>
      </c>
      <c r="H177" s="858" t="s">
        <v>583</v>
      </c>
      <c r="I177" s="673">
        <v>6.93</v>
      </c>
      <c r="J177" s="674">
        <v>59.6</v>
      </c>
      <c r="K177" s="675" t="s">
        <v>534</v>
      </c>
      <c r="L177" s="675">
        <v>20.100000000000001</v>
      </c>
      <c r="M177" s="675">
        <v>37.89</v>
      </c>
      <c r="N177" s="688" t="s">
        <v>583</v>
      </c>
      <c r="O177" s="749">
        <v>7.26</v>
      </c>
      <c r="P177" s="738">
        <v>6.9</v>
      </c>
      <c r="Q177" s="739">
        <v>7.9</v>
      </c>
      <c r="R177" s="739">
        <v>41.3</v>
      </c>
      <c r="S177" s="739">
        <v>21.42</v>
      </c>
      <c r="T177" s="728" t="s">
        <v>531</v>
      </c>
      <c r="U177" s="766">
        <v>7.04</v>
      </c>
      <c r="V177" s="767">
        <v>32.9</v>
      </c>
      <c r="W177" s="768" t="s">
        <v>534</v>
      </c>
      <c r="X177" s="768">
        <v>25</v>
      </c>
      <c r="Y177" s="768">
        <v>32.380000000000003</v>
      </c>
      <c r="Z177" s="757" t="s">
        <v>583</v>
      </c>
    </row>
    <row r="178" spans="1:26" ht="20.100000000000001" customHeight="1">
      <c r="A178" s="396">
        <v>43839</v>
      </c>
      <c r="B178" s="401">
        <v>0.80555555555555547</v>
      </c>
      <c r="C178" s="707">
        <v>7.18</v>
      </c>
      <c r="D178" s="708">
        <v>8.1999999999999993</v>
      </c>
      <c r="E178" s="709">
        <v>7.7</v>
      </c>
      <c r="F178" s="709">
        <v>103</v>
      </c>
      <c r="G178" s="709">
        <v>19.399999999999999</v>
      </c>
      <c r="H178" s="858" t="s">
        <v>531</v>
      </c>
      <c r="I178" s="673">
        <v>7.83</v>
      </c>
      <c r="J178" s="674">
        <v>18.399999999999999</v>
      </c>
      <c r="K178" s="675">
        <v>19.899999999999999</v>
      </c>
      <c r="L178" s="675">
        <v>12.6</v>
      </c>
      <c r="M178" s="675">
        <v>18.84</v>
      </c>
      <c r="N178" s="688" t="s">
        <v>583</v>
      </c>
      <c r="O178" s="749">
        <v>7.28</v>
      </c>
      <c r="P178" s="738">
        <v>6</v>
      </c>
      <c r="Q178" s="739">
        <v>5.8</v>
      </c>
      <c r="R178" s="739">
        <v>19.899999999999999</v>
      </c>
      <c r="S178" s="739">
        <v>20.89</v>
      </c>
      <c r="T178" s="728" t="s">
        <v>531</v>
      </c>
      <c r="U178" s="766">
        <v>7.18</v>
      </c>
      <c r="V178" s="767">
        <v>3.3</v>
      </c>
      <c r="W178" s="768">
        <v>5.2</v>
      </c>
      <c r="X178" s="768">
        <v>23.8</v>
      </c>
      <c r="Y178" s="768">
        <v>22.5</v>
      </c>
      <c r="Z178" s="757" t="s">
        <v>531</v>
      </c>
    </row>
    <row r="179" spans="1:26" ht="20.100000000000001" customHeight="1">
      <c r="A179" s="396">
        <v>43840</v>
      </c>
      <c r="B179" s="401">
        <v>0.35416666666666669</v>
      </c>
      <c r="C179" s="707">
        <v>7.08</v>
      </c>
      <c r="D179" s="708">
        <v>28.7</v>
      </c>
      <c r="E179" s="709">
        <v>22.3</v>
      </c>
      <c r="F179" s="709">
        <v>38.200000000000003</v>
      </c>
      <c r="G179" s="709">
        <v>22.54</v>
      </c>
      <c r="H179" s="858" t="s">
        <v>532</v>
      </c>
      <c r="I179" s="673">
        <v>7.93</v>
      </c>
      <c r="J179" s="674">
        <v>32.1</v>
      </c>
      <c r="K179" s="675">
        <v>33.1</v>
      </c>
      <c r="L179" s="675">
        <v>6</v>
      </c>
      <c r="M179" s="675">
        <v>19.29</v>
      </c>
      <c r="N179" s="688" t="s">
        <v>532</v>
      </c>
      <c r="O179" s="749">
        <v>7.58</v>
      </c>
      <c r="P179" s="738">
        <v>1.6</v>
      </c>
      <c r="Q179" s="739">
        <v>0.9</v>
      </c>
      <c r="R179" s="739">
        <v>36.1</v>
      </c>
      <c r="S179" s="739">
        <v>19.059999999999999</v>
      </c>
      <c r="T179" s="728" t="s">
        <v>532</v>
      </c>
      <c r="U179" s="766">
        <v>7.24</v>
      </c>
      <c r="V179" s="767">
        <v>13.9</v>
      </c>
      <c r="W179" s="768">
        <v>15.6</v>
      </c>
      <c r="X179" s="768">
        <v>19</v>
      </c>
      <c r="Y179" s="768">
        <v>24.67</v>
      </c>
      <c r="Z179" s="757" t="s">
        <v>532</v>
      </c>
    </row>
    <row r="180" spans="1:26" ht="20.100000000000001" customHeight="1">
      <c r="A180" s="396">
        <v>43841</v>
      </c>
      <c r="B180" s="401">
        <v>0.35416666666666669</v>
      </c>
      <c r="C180" s="707">
        <v>7.07</v>
      </c>
      <c r="D180" s="708">
        <v>3.5</v>
      </c>
      <c r="E180" s="709">
        <v>3.1</v>
      </c>
      <c r="F180" s="709">
        <v>49</v>
      </c>
      <c r="G180" s="709">
        <v>23.98</v>
      </c>
      <c r="H180" s="858" t="s">
        <v>532</v>
      </c>
      <c r="I180" s="673">
        <v>7.05</v>
      </c>
      <c r="J180" s="674">
        <v>8.6999999999999993</v>
      </c>
      <c r="K180" s="675">
        <v>6.4</v>
      </c>
      <c r="L180" s="675">
        <v>8.02</v>
      </c>
      <c r="M180" s="675">
        <v>19.98</v>
      </c>
      <c r="N180" s="688" t="s">
        <v>532</v>
      </c>
      <c r="O180" s="749">
        <v>7.42</v>
      </c>
      <c r="P180" s="738">
        <v>2.9</v>
      </c>
      <c r="Q180" s="739">
        <v>3.2</v>
      </c>
      <c r="R180" s="739">
        <v>59.7</v>
      </c>
      <c r="S180" s="739">
        <v>22.13</v>
      </c>
      <c r="T180" s="728" t="s">
        <v>532</v>
      </c>
      <c r="U180" s="766">
        <v>7.2</v>
      </c>
      <c r="V180" s="767">
        <v>31.29</v>
      </c>
      <c r="W180" s="768">
        <v>18.5</v>
      </c>
      <c r="X180" s="768">
        <v>15.1</v>
      </c>
      <c r="Y180" s="768">
        <v>17.5</v>
      </c>
      <c r="Z180" s="757" t="s">
        <v>532</v>
      </c>
    </row>
    <row r="181" spans="1:26" ht="20.100000000000001" customHeight="1">
      <c r="A181" s="396">
        <v>43842</v>
      </c>
      <c r="B181" s="401">
        <v>0.35416666666666669</v>
      </c>
      <c r="C181" s="707">
        <v>6.97</v>
      </c>
      <c r="D181" s="708">
        <v>3.8</v>
      </c>
      <c r="E181" s="709">
        <v>3.4</v>
      </c>
      <c r="F181" s="709">
        <v>63.6</v>
      </c>
      <c r="G181" s="709">
        <v>20.63</v>
      </c>
      <c r="H181" s="858" t="s">
        <v>532</v>
      </c>
      <c r="I181" s="673">
        <v>7.96</v>
      </c>
      <c r="J181" s="674">
        <v>31.1</v>
      </c>
      <c r="K181" s="675">
        <v>29.6</v>
      </c>
      <c r="L181" s="675">
        <v>8.61</v>
      </c>
      <c r="M181" s="675">
        <v>13.99</v>
      </c>
      <c r="N181" s="688" t="s">
        <v>532</v>
      </c>
      <c r="O181" s="749">
        <v>7.4</v>
      </c>
      <c r="P181" s="738">
        <v>2.4</v>
      </c>
      <c r="Q181" s="739">
        <v>2.4</v>
      </c>
      <c r="R181" s="739">
        <v>42.6</v>
      </c>
      <c r="S181" s="739">
        <v>18.61</v>
      </c>
      <c r="T181" s="728" t="s">
        <v>532</v>
      </c>
      <c r="U181" s="766">
        <v>7.29</v>
      </c>
      <c r="V181" s="767">
        <v>19.5</v>
      </c>
      <c r="W181" s="768">
        <v>25.2</v>
      </c>
      <c r="X181" s="768">
        <v>24.6</v>
      </c>
      <c r="Y181" s="768">
        <v>28.47</v>
      </c>
      <c r="Z181" s="757" t="s">
        <v>532</v>
      </c>
    </row>
    <row r="182" spans="1:26" ht="20.100000000000001" customHeight="1">
      <c r="A182" s="396">
        <v>43843</v>
      </c>
      <c r="B182" s="401">
        <v>0.35416666666666669</v>
      </c>
      <c r="C182" s="707">
        <v>6.96</v>
      </c>
      <c r="D182" s="708">
        <v>2</v>
      </c>
      <c r="E182" s="709">
        <v>1.4</v>
      </c>
      <c r="F182" s="709">
        <v>76.5</v>
      </c>
      <c r="G182" s="709">
        <v>25.53</v>
      </c>
      <c r="H182" s="858" t="s">
        <v>532</v>
      </c>
      <c r="I182" s="673">
        <v>7.38</v>
      </c>
      <c r="J182" s="674">
        <v>3.9</v>
      </c>
      <c r="K182" s="675">
        <v>2.8</v>
      </c>
      <c r="L182" s="675">
        <v>37.200000000000003</v>
      </c>
      <c r="M182" s="675">
        <v>9.35</v>
      </c>
      <c r="N182" s="688" t="s">
        <v>532</v>
      </c>
      <c r="O182" s="749">
        <v>7.69</v>
      </c>
      <c r="P182" s="738">
        <v>2</v>
      </c>
      <c r="Q182" s="739">
        <v>3.4</v>
      </c>
      <c r="R182" s="739">
        <v>35.1</v>
      </c>
      <c r="S182" s="739">
        <v>15.99</v>
      </c>
      <c r="T182" s="728" t="s">
        <v>532</v>
      </c>
      <c r="U182" s="766">
        <v>7.7</v>
      </c>
      <c r="V182" s="767">
        <v>16.3</v>
      </c>
      <c r="W182" s="768">
        <v>16</v>
      </c>
      <c r="X182" s="768">
        <v>23.6</v>
      </c>
      <c r="Y182" s="768">
        <v>33.630000000000003</v>
      </c>
      <c r="Z182" s="757" t="s">
        <v>532</v>
      </c>
    </row>
    <row r="183" spans="1:26" ht="20.100000000000001" customHeight="1">
      <c r="A183" s="396">
        <v>43844</v>
      </c>
      <c r="B183" s="401">
        <v>0.35416666666666669</v>
      </c>
      <c r="C183" s="707">
        <v>6.88</v>
      </c>
      <c r="D183" s="708">
        <v>3.2</v>
      </c>
      <c r="E183" s="709">
        <v>3.8</v>
      </c>
      <c r="F183" s="709">
        <v>88.2</v>
      </c>
      <c r="G183" s="709">
        <v>21.21</v>
      </c>
      <c r="H183" s="858" t="s">
        <v>532</v>
      </c>
      <c r="I183" s="673">
        <v>7.4</v>
      </c>
      <c r="J183" s="674">
        <v>3.5</v>
      </c>
      <c r="K183" s="675">
        <v>3.9</v>
      </c>
      <c r="L183" s="675">
        <v>73.5</v>
      </c>
      <c r="M183" s="675">
        <v>10.41</v>
      </c>
      <c r="N183" s="688" t="s">
        <v>532</v>
      </c>
      <c r="O183" s="749">
        <v>7.19</v>
      </c>
      <c r="P183" s="738">
        <v>2.7</v>
      </c>
      <c r="Q183" s="739">
        <v>2.2000000000000002</v>
      </c>
      <c r="R183" s="739">
        <v>25.5</v>
      </c>
      <c r="S183" s="739">
        <v>22.45</v>
      </c>
      <c r="T183" s="728" t="s">
        <v>532</v>
      </c>
      <c r="U183" s="766">
        <v>7.23</v>
      </c>
      <c r="V183" s="767">
        <v>20.7</v>
      </c>
      <c r="W183" s="768">
        <v>23.5</v>
      </c>
      <c r="X183" s="768">
        <v>16.399999999999999</v>
      </c>
      <c r="Y183" s="768">
        <v>38.020000000000003</v>
      </c>
      <c r="Z183" s="757" t="s">
        <v>532</v>
      </c>
    </row>
    <row r="184" spans="1:26" ht="20.100000000000001" customHeight="1">
      <c r="A184" s="396">
        <v>43845</v>
      </c>
      <c r="B184" s="401">
        <v>0.35416666666666669</v>
      </c>
      <c r="C184" s="707">
        <v>11.94</v>
      </c>
      <c r="D184" s="708">
        <v>5.0999999999999996</v>
      </c>
      <c r="E184" s="709">
        <v>3.9</v>
      </c>
      <c r="F184" s="709">
        <v>67.3</v>
      </c>
      <c r="G184" s="709">
        <v>42.37</v>
      </c>
      <c r="H184" s="858" t="s">
        <v>532</v>
      </c>
      <c r="I184" s="673">
        <v>7.19</v>
      </c>
      <c r="J184" s="674">
        <v>2.2000000000000002</v>
      </c>
      <c r="K184" s="675">
        <v>1.9</v>
      </c>
      <c r="L184" s="675">
        <v>127.9</v>
      </c>
      <c r="M184" s="675">
        <v>21.37</v>
      </c>
      <c r="N184" s="688" t="s">
        <v>532</v>
      </c>
      <c r="O184" s="749">
        <v>6.7</v>
      </c>
      <c r="P184" s="738">
        <v>2.7</v>
      </c>
      <c r="Q184" s="739">
        <v>2.1</v>
      </c>
      <c r="R184" s="739">
        <v>26.4</v>
      </c>
      <c r="S184" s="739">
        <v>19.37</v>
      </c>
      <c r="T184" s="728" t="s">
        <v>532</v>
      </c>
      <c r="U184" s="766">
        <v>7.6</v>
      </c>
      <c r="V184" s="767">
        <v>50.2</v>
      </c>
      <c r="W184" s="768">
        <v>12.1</v>
      </c>
      <c r="X184" s="768">
        <v>11.2</v>
      </c>
      <c r="Y184" s="768">
        <v>46.19</v>
      </c>
      <c r="Z184" s="757" t="s">
        <v>532</v>
      </c>
    </row>
    <row r="185" spans="1:26" ht="20.100000000000001" customHeight="1">
      <c r="A185" s="396">
        <v>43846</v>
      </c>
      <c r="B185" s="401">
        <v>0.35416666666666702</v>
      </c>
      <c r="C185" s="707">
        <v>11.83</v>
      </c>
      <c r="D185" s="708">
        <v>6.3</v>
      </c>
      <c r="E185" s="709">
        <v>4.8</v>
      </c>
      <c r="F185" s="709">
        <v>103</v>
      </c>
      <c r="G185" s="709">
        <v>58</v>
      </c>
      <c r="H185" s="858" t="s">
        <v>532</v>
      </c>
      <c r="I185" s="673">
        <v>7.22</v>
      </c>
      <c r="J185" s="674">
        <v>10.9</v>
      </c>
      <c r="K185" s="675">
        <v>19</v>
      </c>
      <c r="L185" s="675">
        <v>15.4</v>
      </c>
      <c r="M185" s="675">
        <v>24.9</v>
      </c>
      <c r="N185" s="688" t="s">
        <v>532</v>
      </c>
      <c r="O185" s="749">
        <v>7.06</v>
      </c>
      <c r="P185" s="738">
        <v>2.8</v>
      </c>
      <c r="Q185" s="739">
        <v>2.5</v>
      </c>
      <c r="R185" s="739">
        <v>20.8</v>
      </c>
      <c r="S185" s="739">
        <v>19.61</v>
      </c>
      <c r="T185" s="728" t="s">
        <v>532</v>
      </c>
      <c r="U185" s="766">
        <v>7.35</v>
      </c>
      <c r="V185" s="767">
        <v>20.9</v>
      </c>
      <c r="W185" s="768">
        <v>22.7</v>
      </c>
      <c r="X185" s="768">
        <v>14.9</v>
      </c>
      <c r="Y185" s="768">
        <v>44.28</v>
      </c>
      <c r="Z185" s="757" t="s">
        <v>532</v>
      </c>
    </row>
    <row r="186" spans="1:26" ht="20.100000000000001" customHeight="1">
      <c r="A186" s="396">
        <v>43847</v>
      </c>
      <c r="B186" s="401">
        <v>0.29166666666666669</v>
      </c>
      <c r="C186" s="707">
        <v>11.83</v>
      </c>
      <c r="D186" s="708">
        <v>2.2999999999999998</v>
      </c>
      <c r="E186" s="709">
        <v>2.1</v>
      </c>
      <c r="F186" s="709">
        <v>44</v>
      </c>
      <c r="G186" s="709">
        <v>45.2</v>
      </c>
      <c r="H186" s="858" t="s">
        <v>532</v>
      </c>
      <c r="I186" s="673">
        <v>6.78</v>
      </c>
      <c r="J186" s="674">
        <v>2.1</v>
      </c>
      <c r="K186" s="675">
        <v>2</v>
      </c>
      <c r="L186" s="675">
        <v>34.700000000000003</v>
      </c>
      <c r="M186" s="675">
        <v>17.760000000000002</v>
      </c>
      <c r="N186" s="688" t="s">
        <v>532</v>
      </c>
      <c r="O186" s="749">
        <v>6.83</v>
      </c>
      <c r="P186" s="738">
        <v>3.2</v>
      </c>
      <c r="Q186" s="739">
        <v>3.2</v>
      </c>
      <c r="R186" s="739">
        <v>60.4</v>
      </c>
      <c r="S186" s="739">
        <v>18.29</v>
      </c>
      <c r="T186" s="728" t="s">
        <v>532</v>
      </c>
      <c r="U186" s="766">
        <v>6.98</v>
      </c>
      <c r="V186" s="767">
        <v>2.8</v>
      </c>
      <c r="W186" s="768">
        <v>2.5</v>
      </c>
      <c r="X186" s="768">
        <v>34.700000000000003</v>
      </c>
      <c r="Y186" s="768">
        <v>61</v>
      </c>
      <c r="Z186" s="757" t="s">
        <v>532</v>
      </c>
    </row>
    <row r="187" spans="1:26" ht="20.100000000000001" customHeight="1">
      <c r="A187" s="396">
        <v>43847</v>
      </c>
      <c r="B187" s="401">
        <v>0.70833333333333337</v>
      </c>
      <c r="C187" s="707">
        <v>11.6</v>
      </c>
      <c r="D187" s="708">
        <v>2.6</v>
      </c>
      <c r="E187" s="709">
        <v>2.1</v>
      </c>
      <c r="F187" s="709">
        <v>205</v>
      </c>
      <c r="G187" s="709">
        <v>48</v>
      </c>
      <c r="H187" s="858" t="s">
        <v>583</v>
      </c>
      <c r="I187" s="673">
        <v>6.7</v>
      </c>
      <c r="J187" s="674">
        <v>1.1000000000000001</v>
      </c>
      <c r="K187" s="675">
        <v>1.1000000000000001</v>
      </c>
      <c r="L187" s="675">
        <v>190</v>
      </c>
      <c r="M187" s="675">
        <v>23.7</v>
      </c>
      <c r="N187" s="689" t="s">
        <v>531</v>
      </c>
      <c r="O187" s="749">
        <v>6.8</v>
      </c>
      <c r="P187" s="738">
        <v>2.2999999999999998</v>
      </c>
      <c r="Q187" s="739">
        <v>2</v>
      </c>
      <c r="R187" s="739">
        <v>485</v>
      </c>
      <c r="S187" s="739">
        <v>36.799999999999997</v>
      </c>
      <c r="T187" s="728" t="s">
        <v>531</v>
      </c>
      <c r="U187" s="766">
        <v>6.8</v>
      </c>
      <c r="V187" s="767">
        <v>6.8</v>
      </c>
      <c r="W187" s="768">
        <v>5.3</v>
      </c>
      <c r="X187" s="768">
        <v>291</v>
      </c>
      <c r="Y187" s="768">
        <v>15.2</v>
      </c>
      <c r="Z187" s="757" t="s">
        <v>531</v>
      </c>
    </row>
    <row r="188" spans="1:26" ht="20.100000000000001" customHeight="1">
      <c r="A188" s="396">
        <v>43848</v>
      </c>
      <c r="B188" s="401">
        <v>0.29166666666666669</v>
      </c>
      <c r="C188" s="707">
        <v>11.5</v>
      </c>
      <c r="D188" s="708">
        <v>12.7</v>
      </c>
      <c r="E188" s="709">
        <v>10</v>
      </c>
      <c r="F188" s="709">
        <v>129</v>
      </c>
      <c r="G188" s="709">
        <v>65</v>
      </c>
      <c r="H188" s="858" t="s">
        <v>532</v>
      </c>
      <c r="I188" s="680">
        <v>6.71</v>
      </c>
      <c r="J188" s="681">
        <v>0.9</v>
      </c>
      <c r="K188" s="682">
        <v>0.9</v>
      </c>
      <c r="L188" s="682">
        <v>26.1</v>
      </c>
      <c r="M188" s="682">
        <v>51</v>
      </c>
      <c r="N188" s="688" t="s">
        <v>532</v>
      </c>
      <c r="O188" s="749">
        <v>7.26</v>
      </c>
      <c r="P188" s="738">
        <v>3</v>
      </c>
      <c r="Q188" s="739">
        <v>2.5</v>
      </c>
      <c r="R188" s="739">
        <v>11.6</v>
      </c>
      <c r="S188" s="739">
        <v>23.96</v>
      </c>
      <c r="T188" s="728" t="s">
        <v>532</v>
      </c>
      <c r="U188" s="766">
        <v>6.86</v>
      </c>
      <c r="V188" s="767">
        <v>9.6999999999999993</v>
      </c>
      <c r="W188" s="768">
        <v>9.1999999999999993</v>
      </c>
      <c r="X188" s="768">
        <v>27.7</v>
      </c>
      <c r="Y188" s="768">
        <v>41.84</v>
      </c>
      <c r="Z188" s="757" t="s">
        <v>532</v>
      </c>
    </row>
    <row r="189" spans="1:26" ht="20.100000000000001" customHeight="1">
      <c r="A189" s="396">
        <v>43849</v>
      </c>
      <c r="B189" s="401">
        <v>0.29166666666666669</v>
      </c>
      <c r="C189" s="707">
        <v>10.95</v>
      </c>
      <c r="D189" s="708">
        <v>2.4</v>
      </c>
      <c r="E189" s="709">
        <v>2</v>
      </c>
      <c r="F189" s="709">
        <v>168</v>
      </c>
      <c r="G189" s="709">
        <v>57</v>
      </c>
      <c r="H189" s="858" t="s">
        <v>583</v>
      </c>
      <c r="I189" s="673">
        <v>6.9</v>
      </c>
      <c r="J189" s="674">
        <v>4.0999999999999996</v>
      </c>
      <c r="K189" s="675">
        <v>3.6</v>
      </c>
      <c r="L189" s="675">
        <v>569</v>
      </c>
      <c r="M189" s="675">
        <v>24.3</v>
      </c>
      <c r="N189" s="688" t="s">
        <v>583</v>
      </c>
      <c r="O189" s="749">
        <v>6.9</v>
      </c>
      <c r="P189" s="738">
        <v>2.2000000000000002</v>
      </c>
      <c r="Q189" s="739">
        <v>2.2000000000000002</v>
      </c>
      <c r="R189" s="739">
        <v>18.600000000000001</v>
      </c>
      <c r="S189" s="739">
        <v>23.7</v>
      </c>
      <c r="T189" s="728" t="s">
        <v>531</v>
      </c>
      <c r="U189" s="766">
        <v>7.1</v>
      </c>
      <c r="V189" s="767">
        <v>10.1</v>
      </c>
      <c r="W189" s="768">
        <v>8.9</v>
      </c>
      <c r="X189" s="768">
        <v>36.5</v>
      </c>
      <c r="Y189" s="768">
        <v>33.700000000000003</v>
      </c>
      <c r="Z189" s="757" t="s">
        <v>531</v>
      </c>
    </row>
    <row r="190" spans="1:26" ht="20.100000000000001" customHeight="1">
      <c r="A190" s="396">
        <v>43850</v>
      </c>
      <c r="B190" s="401">
        <v>0.29166666666666669</v>
      </c>
      <c r="C190" s="707">
        <v>10.77</v>
      </c>
      <c r="D190" s="708">
        <v>2.6</v>
      </c>
      <c r="E190" s="709">
        <v>2.4</v>
      </c>
      <c r="F190" s="709">
        <v>13.2</v>
      </c>
      <c r="G190" s="709">
        <v>53</v>
      </c>
      <c r="H190" s="858" t="s">
        <v>583</v>
      </c>
      <c r="I190" s="673">
        <v>6.71</v>
      </c>
      <c r="J190" s="674">
        <v>16.2</v>
      </c>
      <c r="K190" s="675">
        <v>16.2</v>
      </c>
      <c r="L190" s="675">
        <v>28</v>
      </c>
      <c r="M190" s="675">
        <v>26.5</v>
      </c>
      <c r="N190" s="688" t="s">
        <v>583</v>
      </c>
      <c r="O190" s="749">
        <v>7.47</v>
      </c>
      <c r="P190" s="738">
        <v>3</v>
      </c>
      <c r="Q190" s="739">
        <v>2.9</v>
      </c>
      <c r="R190" s="739">
        <v>24</v>
      </c>
      <c r="S190" s="739">
        <v>34.9</v>
      </c>
      <c r="T190" s="728" t="s">
        <v>531</v>
      </c>
      <c r="U190" s="766">
        <v>7.05</v>
      </c>
      <c r="V190" s="767">
        <v>27.3</v>
      </c>
      <c r="W190" s="768">
        <v>4.7</v>
      </c>
      <c r="X190" s="768">
        <v>99.7</v>
      </c>
      <c r="Y190" s="768">
        <v>28.05</v>
      </c>
      <c r="Z190" s="757" t="s">
        <v>531</v>
      </c>
    </row>
    <row r="191" spans="1:26" ht="20.100000000000001" customHeight="1">
      <c r="A191" s="396">
        <v>43851</v>
      </c>
      <c r="B191" s="401">
        <v>0.27083333333333331</v>
      </c>
      <c r="C191" s="707">
        <v>9.5</v>
      </c>
      <c r="D191" s="708">
        <v>1.9</v>
      </c>
      <c r="E191" s="709">
        <v>1.6</v>
      </c>
      <c r="F191" s="709">
        <v>77.900000000000006</v>
      </c>
      <c r="G191" s="709">
        <v>64</v>
      </c>
      <c r="H191" s="858" t="s">
        <v>532</v>
      </c>
      <c r="I191" s="673">
        <v>6.8</v>
      </c>
      <c r="J191" s="674">
        <v>3.2</v>
      </c>
      <c r="K191" s="675">
        <v>2.6</v>
      </c>
      <c r="L191" s="675">
        <v>18</v>
      </c>
      <c r="M191" s="675">
        <v>43.3</v>
      </c>
      <c r="N191" s="688" t="s">
        <v>532</v>
      </c>
      <c r="O191" s="749">
        <v>7.5</v>
      </c>
      <c r="P191" s="738">
        <v>10.3</v>
      </c>
      <c r="Q191" s="739">
        <v>8.9</v>
      </c>
      <c r="R191" s="739">
        <v>58.8</v>
      </c>
      <c r="S191" s="739">
        <v>34.4</v>
      </c>
      <c r="T191" s="728" t="s">
        <v>532</v>
      </c>
      <c r="U191" s="766">
        <v>6.8</v>
      </c>
      <c r="V191" s="767">
        <v>1.5</v>
      </c>
      <c r="W191" s="768">
        <v>1.1000000000000001</v>
      </c>
      <c r="X191" s="768">
        <v>495</v>
      </c>
      <c r="Y191" s="768">
        <v>33.4</v>
      </c>
      <c r="Z191" s="757" t="s">
        <v>532</v>
      </c>
    </row>
    <row r="192" spans="1:26" ht="20.100000000000001" customHeight="1">
      <c r="A192" s="396">
        <v>43852</v>
      </c>
      <c r="B192" s="401">
        <v>0.91666666666666663</v>
      </c>
      <c r="C192" s="707">
        <v>6.99</v>
      </c>
      <c r="D192" s="708">
        <v>5</v>
      </c>
      <c r="E192" s="709">
        <v>4.8</v>
      </c>
      <c r="F192" s="709">
        <v>108</v>
      </c>
      <c r="G192" s="709">
        <v>62</v>
      </c>
      <c r="H192" s="858" t="s">
        <v>532</v>
      </c>
      <c r="I192" s="673">
        <v>6.4</v>
      </c>
      <c r="J192" s="674">
        <v>9</v>
      </c>
      <c r="K192" s="675">
        <v>8.8000000000000007</v>
      </c>
      <c r="L192" s="675">
        <v>27.2</v>
      </c>
      <c r="M192" s="675">
        <v>20.8</v>
      </c>
      <c r="N192" s="688" t="s">
        <v>532</v>
      </c>
      <c r="O192" s="749">
        <v>6.2</v>
      </c>
      <c r="P192" s="738">
        <v>6.3</v>
      </c>
      <c r="Q192" s="739">
        <v>5.8</v>
      </c>
      <c r="R192" s="739">
        <v>12.8</v>
      </c>
      <c r="S192" s="739">
        <v>25.2</v>
      </c>
      <c r="T192" s="728" t="s">
        <v>532</v>
      </c>
      <c r="U192" s="766">
        <v>6.3</v>
      </c>
      <c r="V192" s="767">
        <v>5.0999999999999996</v>
      </c>
      <c r="W192" s="768">
        <v>4.9000000000000004</v>
      </c>
      <c r="X192" s="768">
        <v>24.8</v>
      </c>
      <c r="Y192" s="768">
        <v>31.5</v>
      </c>
      <c r="Z192" s="757" t="s">
        <v>532</v>
      </c>
    </row>
    <row r="193" spans="1:35" ht="20.100000000000001" customHeight="1">
      <c r="A193" s="396">
        <v>43853</v>
      </c>
      <c r="B193" s="401">
        <v>0.3125</v>
      </c>
      <c r="C193" s="707">
        <v>9.3000000000000007</v>
      </c>
      <c r="D193" s="708">
        <v>4.3</v>
      </c>
      <c r="E193" s="709">
        <v>4</v>
      </c>
      <c r="F193" s="709">
        <v>102</v>
      </c>
      <c r="G193" s="709">
        <v>58</v>
      </c>
      <c r="H193" s="858" t="s">
        <v>532</v>
      </c>
      <c r="I193" s="673">
        <v>7.8</v>
      </c>
      <c r="J193" s="674">
        <v>6.5</v>
      </c>
      <c r="K193" s="675">
        <v>5.9</v>
      </c>
      <c r="L193" s="675">
        <v>84.2</v>
      </c>
      <c r="M193" s="675">
        <v>23.5</v>
      </c>
      <c r="N193" s="688" t="s">
        <v>532</v>
      </c>
      <c r="O193" s="749">
        <v>7.6</v>
      </c>
      <c r="P193" s="738">
        <v>2.9</v>
      </c>
      <c r="Q193" s="739">
        <v>2.6</v>
      </c>
      <c r="R193" s="739">
        <v>12.6</v>
      </c>
      <c r="S193" s="739">
        <v>25.8</v>
      </c>
      <c r="T193" s="728" t="s">
        <v>532</v>
      </c>
      <c r="U193" s="766">
        <v>7.2</v>
      </c>
      <c r="V193" s="767">
        <v>3.3</v>
      </c>
      <c r="W193" s="768">
        <v>2.5</v>
      </c>
      <c r="X193" s="768">
        <v>12.2</v>
      </c>
      <c r="Y193" s="768">
        <v>29.4</v>
      </c>
      <c r="Z193" s="757" t="s">
        <v>532</v>
      </c>
    </row>
    <row r="194" spans="1:35" ht="20.100000000000001" customHeight="1">
      <c r="A194" s="396">
        <v>43854</v>
      </c>
      <c r="B194" s="401">
        <v>0.29166666666666669</v>
      </c>
      <c r="C194" s="707">
        <v>9.3000000000000007</v>
      </c>
      <c r="D194" s="708">
        <v>13.6</v>
      </c>
      <c r="E194" s="709">
        <v>10.8</v>
      </c>
      <c r="F194" s="709">
        <v>106</v>
      </c>
      <c r="G194" s="709">
        <v>47</v>
      </c>
      <c r="H194" s="858" t="s">
        <v>532</v>
      </c>
      <c r="I194" s="673">
        <v>7.7</v>
      </c>
      <c r="J194" s="674">
        <v>4.9000000000000004</v>
      </c>
      <c r="K194" s="675">
        <v>4.0999999999999996</v>
      </c>
      <c r="L194" s="675">
        <v>336</v>
      </c>
      <c r="M194" s="675">
        <v>18.899999999999999</v>
      </c>
      <c r="N194" s="688" t="s">
        <v>532</v>
      </c>
      <c r="O194" s="749">
        <v>7.9</v>
      </c>
      <c r="P194" s="738">
        <v>1.8</v>
      </c>
      <c r="Q194" s="739">
        <v>1.2</v>
      </c>
      <c r="R194" s="739">
        <v>35.4</v>
      </c>
      <c r="S194" s="739">
        <v>18.899999999999999</v>
      </c>
      <c r="T194" s="728" t="s">
        <v>532</v>
      </c>
      <c r="U194" s="766">
        <v>8.5</v>
      </c>
      <c r="V194" s="767">
        <v>6.1</v>
      </c>
      <c r="W194" s="768">
        <v>5.9</v>
      </c>
      <c r="X194" s="768">
        <v>52.5</v>
      </c>
      <c r="Y194" s="768">
        <v>22.1</v>
      </c>
      <c r="Z194" s="757" t="s">
        <v>532</v>
      </c>
    </row>
    <row r="195" spans="1:35" ht="20.100000000000001" customHeight="1">
      <c r="A195" s="396">
        <v>43855</v>
      </c>
      <c r="B195" s="401">
        <v>0.29166666666666669</v>
      </c>
      <c r="C195" s="707">
        <v>7.4</v>
      </c>
      <c r="D195" s="708">
        <v>4.5</v>
      </c>
      <c r="E195" s="709">
        <v>4.4000000000000004</v>
      </c>
      <c r="F195" s="709">
        <v>94.6</v>
      </c>
      <c r="G195" s="709">
        <v>22.4</v>
      </c>
      <c r="H195" s="858" t="s">
        <v>532</v>
      </c>
      <c r="I195" s="673">
        <v>7.6</v>
      </c>
      <c r="J195" s="674">
        <v>3.8</v>
      </c>
      <c r="K195" s="675">
        <v>2.5</v>
      </c>
      <c r="L195" s="675">
        <v>35.9</v>
      </c>
      <c r="M195" s="675">
        <v>22.3</v>
      </c>
      <c r="N195" s="688" t="s">
        <v>531</v>
      </c>
      <c r="O195" s="749">
        <v>7.2</v>
      </c>
      <c r="P195" s="738">
        <v>4.8</v>
      </c>
      <c r="Q195" s="739">
        <v>3.8</v>
      </c>
      <c r="R195" s="739">
        <v>169.2</v>
      </c>
      <c r="S195" s="739">
        <v>20</v>
      </c>
      <c r="T195" s="728" t="s">
        <v>531</v>
      </c>
      <c r="U195" s="766">
        <v>7.1</v>
      </c>
      <c r="V195" s="767">
        <v>2.4</v>
      </c>
      <c r="W195" s="768">
        <v>2.1</v>
      </c>
      <c r="X195" s="768">
        <v>28.8</v>
      </c>
      <c r="Y195" s="768">
        <v>22.4</v>
      </c>
      <c r="Z195" s="757" t="s">
        <v>531</v>
      </c>
    </row>
    <row r="196" spans="1:35" ht="20.100000000000001" customHeight="1">
      <c r="A196" s="396">
        <v>43856</v>
      </c>
      <c r="B196" s="401">
        <v>0.27083333333333331</v>
      </c>
      <c r="C196" s="707">
        <v>9.24</v>
      </c>
      <c r="D196" s="708">
        <v>2</v>
      </c>
      <c r="E196" s="709">
        <v>2</v>
      </c>
      <c r="F196" s="709">
        <v>250</v>
      </c>
      <c r="G196" s="709">
        <v>20.46</v>
      </c>
      <c r="H196" s="858" t="s">
        <v>532</v>
      </c>
      <c r="I196" s="673">
        <v>7.1</v>
      </c>
      <c r="J196" s="674">
        <v>3.7</v>
      </c>
      <c r="K196" s="675">
        <v>3.7</v>
      </c>
      <c r="L196" s="675">
        <v>201</v>
      </c>
      <c r="M196" s="675">
        <v>22.93</v>
      </c>
      <c r="N196" s="688" t="s">
        <v>532</v>
      </c>
      <c r="O196" s="749">
        <v>7.92</v>
      </c>
      <c r="P196" s="738">
        <v>1.2</v>
      </c>
      <c r="Q196" s="739">
        <v>1.2</v>
      </c>
      <c r="R196" s="739">
        <v>18.899999999999999</v>
      </c>
      <c r="S196" s="739">
        <v>25.56</v>
      </c>
      <c r="T196" s="728" t="s">
        <v>532</v>
      </c>
      <c r="U196" s="766">
        <v>7.64</v>
      </c>
      <c r="V196" s="767">
        <v>2.2000000000000002</v>
      </c>
      <c r="W196" s="768">
        <v>2.2000000000000002</v>
      </c>
      <c r="X196" s="768">
        <v>40.9</v>
      </c>
      <c r="Y196" s="768">
        <v>23.09</v>
      </c>
      <c r="Z196" s="757" t="s">
        <v>532</v>
      </c>
    </row>
    <row r="197" spans="1:35" ht="20.100000000000001" customHeight="1">
      <c r="A197" s="396">
        <v>43857</v>
      </c>
      <c r="B197" s="401">
        <v>0.33333333333333331</v>
      </c>
      <c r="C197" s="707">
        <v>7.1</v>
      </c>
      <c r="D197" s="708">
        <v>2.1</v>
      </c>
      <c r="E197" s="709">
        <v>0.3</v>
      </c>
      <c r="F197" s="709">
        <v>797</v>
      </c>
      <c r="G197" s="709">
        <v>35.700000000000003</v>
      </c>
      <c r="H197" s="858" t="s">
        <v>532</v>
      </c>
      <c r="I197" s="673">
        <v>6.9</v>
      </c>
      <c r="J197" s="674">
        <v>2.4</v>
      </c>
      <c r="K197" s="675">
        <v>0.4</v>
      </c>
      <c r="L197" s="675">
        <v>11.6</v>
      </c>
      <c r="M197" s="675">
        <v>30.7</v>
      </c>
      <c r="N197" s="688" t="s">
        <v>531</v>
      </c>
      <c r="O197" s="749">
        <v>7.2</v>
      </c>
      <c r="P197" s="738">
        <v>4.2</v>
      </c>
      <c r="Q197" s="739">
        <v>0.9</v>
      </c>
      <c r="R197" s="739">
        <v>35</v>
      </c>
      <c r="S197" s="739">
        <v>33.5</v>
      </c>
      <c r="T197" s="728" t="s">
        <v>531</v>
      </c>
      <c r="U197" s="766">
        <v>7.3</v>
      </c>
      <c r="V197" s="767">
        <v>1.9</v>
      </c>
      <c r="W197" s="768">
        <v>1.9</v>
      </c>
      <c r="X197" s="768">
        <v>161</v>
      </c>
      <c r="Y197" s="768">
        <v>61</v>
      </c>
      <c r="Z197" s="757" t="s">
        <v>531</v>
      </c>
    </row>
    <row r="198" spans="1:35" ht="20.100000000000001" customHeight="1">
      <c r="A198" s="396">
        <v>43858</v>
      </c>
      <c r="B198" s="401">
        <v>8.3333333333333329E-2</v>
      </c>
      <c r="C198" s="707"/>
      <c r="D198" s="708"/>
      <c r="E198" s="709"/>
      <c r="F198" s="709"/>
      <c r="G198" s="709"/>
      <c r="H198" s="858"/>
      <c r="I198" s="673">
        <v>7.2</v>
      </c>
      <c r="J198" s="674">
        <v>14.6</v>
      </c>
      <c r="K198" s="675">
        <v>13.7</v>
      </c>
      <c r="L198" s="675">
        <v>18.7</v>
      </c>
      <c r="M198" s="675">
        <v>34</v>
      </c>
      <c r="N198" s="688" t="s">
        <v>532</v>
      </c>
      <c r="O198" s="749"/>
      <c r="P198" s="738"/>
      <c r="Q198" s="739"/>
      <c r="R198" s="739"/>
      <c r="S198" s="739"/>
      <c r="T198" s="728"/>
      <c r="U198" s="766"/>
      <c r="V198" s="767"/>
      <c r="W198" s="768"/>
      <c r="X198" s="768"/>
      <c r="Y198" s="768"/>
      <c r="Z198" s="757"/>
    </row>
    <row r="199" spans="1:35" ht="20.100000000000001" customHeight="1">
      <c r="A199" s="396">
        <v>43858</v>
      </c>
      <c r="B199" s="401">
        <v>0.34375</v>
      </c>
      <c r="C199" s="707">
        <v>7.69</v>
      </c>
      <c r="D199" s="708">
        <v>2.2999999999999998</v>
      </c>
      <c r="E199" s="709">
        <v>2</v>
      </c>
      <c r="F199" s="709">
        <v>863</v>
      </c>
      <c r="G199" s="709">
        <v>20.28</v>
      </c>
      <c r="H199" s="858" t="s">
        <v>532</v>
      </c>
      <c r="I199" s="673">
        <v>6.84</v>
      </c>
      <c r="J199" s="674">
        <v>3.8</v>
      </c>
      <c r="K199" s="675">
        <v>3.7</v>
      </c>
      <c r="L199" s="675">
        <v>11.1</v>
      </c>
      <c r="M199" s="675">
        <v>24.05</v>
      </c>
      <c r="N199" s="688" t="s">
        <v>532</v>
      </c>
      <c r="O199" s="749">
        <v>7.65</v>
      </c>
      <c r="P199" s="738">
        <v>7.7</v>
      </c>
      <c r="Q199" s="739">
        <v>6.7</v>
      </c>
      <c r="R199" s="739">
        <v>8.83</v>
      </c>
      <c r="S199" s="739">
        <v>18.940000000000001</v>
      </c>
      <c r="T199" s="728" t="s">
        <v>532</v>
      </c>
      <c r="U199" s="766">
        <v>7.43</v>
      </c>
      <c r="V199" s="767">
        <v>4.5999999999999996</v>
      </c>
      <c r="W199" s="768">
        <v>4.5999999999999996</v>
      </c>
      <c r="X199" s="768">
        <v>43.5</v>
      </c>
      <c r="Y199" s="768">
        <v>29.75</v>
      </c>
      <c r="Z199" s="757" t="s">
        <v>532</v>
      </c>
    </row>
    <row r="200" spans="1:35" ht="20.100000000000001" customHeight="1">
      <c r="A200" s="396">
        <v>43858</v>
      </c>
      <c r="B200" s="401">
        <v>0.92708333333333337</v>
      </c>
      <c r="C200" s="707"/>
      <c r="D200" s="708"/>
      <c r="E200" s="709"/>
      <c r="F200" s="709">
        <v>1125</v>
      </c>
      <c r="G200" s="709"/>
      <c r="H200" s="858" t="s">
        <v>532</v>
      </c>
      <c r="I200" s="673"/>
      <c r="J200" s="674"/>
      <c r="K200" s="675"/>
      <c r="L200" s="675"/>
      <c r="M200" s="675"/>
      <c r="N200" s="688"/>
      <c r="O200" s="749"/>
      <c r="P200" s="738"/>
      <c r="Q200" s="739"/>
      <c r="R200" s="739"/>
      <c r="S200" s="739"/>
      <c r="T200" s="728"/>
      <c r="U200" s="766"/>
      <c r="V200" s="767"/>
      <c r="W200" s="768"/>
      <c r="X200" s="768"/>
      <c r="Y200" s="768"/>
      <c r="Z200" s="757"/>
    </row>
    <row r="201" spans="1:35" ht="20.100000000000001" customHeight="1">
      <c r="A201" s="396">
        <v>43859</v>
      </c>
      <c r="B201" s="401">
        <v>0.27083333333333331</v>
      </c>
      <c r="C201" s="707">
        <v>8.1999999999999993</v>
      </c>
      <c r="D201" s="708">
        <v>1.7</v>
      </c>
      <c r="E201" s="709">
        <v>1.7</v>
      </c>
      <c r="F201" s="709">
        <v>966</v>
      </c>
      <c r="G201" s="709">
        <v>22.9</v>
      </c>
      <c r="H201" s="858" t="s">
        <v>532</v>
      </c>
      <c r="I201" s="673">
        <v>6.6</v>
      </c>
      <c r="J201" s="674">
        <v>9.4</v>
      </c>
      <c r="K201" s="675">
        <v>4.7</v>
      </c>
      <c r="L201" s="675">
        <v>14.5</v>
      </c>
      <c r="M201" s="675">
        <v>26.8</v>
      </c>
      <c r="N201" s="688" t="s">
        <v>531</v>
      </c>
      <c r="O201" s="749">
        <v>6.9</v>
      </c>
      <c r="P201" s="738">
        <v>0.2</v>
      </c>
      <c r="Q201" s="739">
        <v>0.2</v>
      </c>
      <c r="R201" s="739">
        <v>6.9</v>
      </c>
      <c r="S201" s="739">
        <v>23.6</v>
      </c>
      <c r="T201" s="728" t="s">
        <v>531</v>
      </c>
      <c r="U201" s="766">
        <v>8.1</v>
      </c>
      <c r="V201" s="767">
        <v>0</v>
      </c>
      <c r="W201" s="768">
        <v>0</v>
      </c>
      <c r="X201" s="768">
        <v>46.4</v>
      </c>
      <c r="Y201" s="768">
        <v>28.8</v>
      </c>
      <c r="Z201" s="757" t="s">
        <v>531</v>
      </c>
    </row>
    <row r="202" spans="1:35" ht="20.100000000000001" customHeight="1">
      <c r="A202" s="396">
        <v>43859</v>
      </c>
      <c r="B202" s="401">
        <v>0.91666666666666663</v>
      </c>
      <c r="C202" s="707"/>
      <c r="D202" s="708"/>
      <c r="E202" s="709"/>
      <c r="F202" s="709">
        <v>887</v>
      </c>
      <c r="G202" s="709"/>
      <c r="H202" s="858" t="s">
        <v>532</v>
      </c>
      <c r="I202" s="673"/>
      <c r="J202" s="674"/>
      <c r="K202" s="675"/>
      <c r="L202" s="675"/>
      <c r="M202" s="675"/>
      <c r="N202" s="688"/>
      <c r="O202" s="749"/>
      <c r="P202" s="738"/>
      <c r="Q202" s="739"/>
      <c r="R202" s="739"/>
      <c r="S202" s="739"/>
      <c r="T202" s="728"/>
      <c r="U202" s="766"/>
      <c r="V202" s="767"/>
      <c r="W202" s="768"/>
      <c r="X202" s="768"/>
      <c r="Y202" s="768"/>
      <c r="Z202" s="757"/>
    </row>
    <row r="203" spans="1:35" ht="20.100000000000001" customHeight="1">
      <c r="A203" s="396">
        <v>43860</v>
      </c>
      <c r="B203" s="401">
        <v>0.27083333333333331</v>
      </c>
      <c r="C203" s="707">
        <v>8.8000000000000007</v>
      </c>
      <c r="D203" s="708">
        <v>2.5</v>
      </c>
      <c r="E203" s="709">
        <v>1.9</v>
      </c>
      <c r="F203" s="709">
        <v>740</v>
      </c>
      <c r="G203" s="709">
        <v>29.1</v>
      </c>
      <c r="H203" s="858" t="s">
        <v>532</v>
      </c>
      <c r="I203" s="673">
        <v>7.3</v>
      </c>
      <c r="J203" s="674">
        <v>5</v>
      </c>
      <c r="K203" s="675">
        <v>4.2</v>
      </c>
      <c r="L203" s="675">
        <v>15.9</v>
      </c>
      <c r="M203" s="675">
        <v>22.4</v>
      </c>
      <c r="N203" s="688" t="s">
        <v>532</v>
      </c>
      <c r="O203" s="749">
        <v>7.1</v>
      </c>
      <c r="P203" s="738">
        <v>0</v>
      </c>
      <c r="Q203" s="739">
        <v>0</v>
      </c>
      <c r="R203" s="739">
        <v>12.3</v>
      </c>
      <c r="S203" s="739">
        <v>22.9</v>
      </c>
      <c r="T203" s="728" t="s">
        <v>532</v>
      </c>
      <c r="U203" s="766">
        <v>7.9</v>
      </c>
      <c r="V203" s="767">
        <v>0</v>
      </c>
      <c r="W203" s="768">
        <v>0</v>
      </c>
      <c r="X203" s="768">
        <v>72.099999999999994</v>
      </c>
      <c r="Y203" s="768">
        <v>26.7</v>
      </c>
      <c r="Z203" s="757" t="s">
        <v>532</v>
      </c>
    </row>
    <row r="204" spans="1:35" ht="20.100000000000001" customHeight="1">
      <c r="A204" s="396">
        <v>43861</v>
      </c>
      <c r="B204" s="401">
        <v>0.27083333333333331</v>
      </c>
      <c r="C204" s="707">
        <v>7.27</v>
      </c>
      <c r="D204" s="708">
        <v>1.9</v>
      </c>
      <c r="E204" s="709">
        <v>1.6</v>
      </c>
      <c r="F204" s="709">
        <v>2490</v>
      </c>
      <c r="G204" s="709">
        <v>29.8</v>
      </c>
      <c r="H204" s="858" t="s">
        <v>583</v>
      </c>
      <c r="I204" s="673">
        <v>7.46</v>
      </c>
      <c r="J204" s="674">
        <v>0.3</v>
      </c>
      <c r="K204" s="675">
        <v>0.3</v>
      </c>
      <c r="L204" s="675">
        <v>14.4</v>
      </c>
      <c r="M204" s="675">
        <v>20.8</v>
      </c>
      <c r="N204" s="688" t="s">
        <v>531</v>
      </c>
      <c r="O204" s="749">
        <v>7.17</v>
      </c>
      <c r="P204" s="738">
        <v>0</v>
      </c>
      <c r="Q204" s="739">
        <v>0</v>
      </c>
      <c r="R204" s="739">
        <v>9.9499999999999993</v>
      </c>
      <c r="S204" s="739">
        <v>44.5</v>
      </c>
      <c r="T204" s="728" t="s">
        <v>531</v>
      </c>
      <c r="U204" s="766">
        <v>7.24</v>
      </c>
      <c r="V204" s="767">
        <v>3.8</v>
      </c>
      <c r="W204" s="768">
        <v>3</v>
      </c>
      <c r="X204" s="768">
        <v>17.8</v>
      </c>
      <c r="Y204" s="768">
        <v>34.4</v>
      </c>
      <c r="Z204" s="757" t="s">
        <v>531</v>
      </c>
    </row>
    <row r="205" spans="1:35" ht="20.100000000000001" customHeight="1" thickBot="1">
      <c r="A205" s="849">
        <v>43861</v>
      </c>
      <c r="B205" s="401">
        <v>0.79166666666666663</v>
      </c>
      <c r="C205" s="926"/>
      <c r="D205" s="927"/>
      <c r="E205" s="928"/>
      <c r="F205" s="928">
        <v>2130</v>
      </c>
      <c r="G205" s="928"/>
      <c r="H205" s="948" t="s">
        <v>532</v>
      </c>
      <c r="I205" s="951"/>
      <c r="J205" s="952"/>
      <c r="K205" s="953"/>
      <c r="L205" s="953"/>
      <c r="M205" s="953"/>
      <c r="N205" s="954"/>
      <c r="O205" s="955"/>
      <c r="P205" s="956"/>
      <c r="Q205" s="957"/>
      <c r="R205" s="957"/>
      <c r="S205" s="957"/>
      <c r="T205" s="732"/>
      <c r="U205" s="958"/>
      <c r="V205" s="959"/>
      <c r="W205" s="960"/>
      <c r="X205" s="960"/>
      <c r="Y205" s="960"/>
      <c r="Z205" s="961"/>
    </row>
    <row r="206" spans="1:35" ht="20.100000000000001" customHeight="1">
      <c r="A206" s="857">
        <v>43862</v>
      </c>
      <c r="B206" s="923">
        <v>0.27083333333333331</v>
      </c>
      <c r="C206" s="929">
        <v>7.2</v>
      </c>
      <c r="D206" s="930">
        <v>1.2</v>
      </c>
      <c r="E206" s="930">
        <v>1.2</v>
      </c>
      <c r="F206" s="930">
        <v>1970</v>
      </c>
      <c r="G206" s="930">
        <v>24.2</v>
      </c>
      <c r="H206" s="930" t="s">
        <v>532</v>
      </c>
      <c r="I206" s="962">
        <v>6.8</v>
      </c>
      <c r="J206" s="962">
        <v>0</v>
      </c>
      <c r="K206" s="962">
        <v>0</v>
      </c>
      <c r="L206" s="962">
        <v>210</v>
      </c>
      <c r="M206" s="962">
        <v>25.1</v>
      </c>
      <c r="N206" s="962" t="s">
        <v>532</v>
      </c>
      <c r="O206" s="963">
        <v>7.2</v>
      </c>
      <c r="P206" s="963">
        <v>2.2999999999999998</v>
      </c>
      <c r="Q206" s="963">
        <v>1.9</v>
      </c>
      <c r="R206" s="963">
        <v>9.9</v>
      </c>
      <c r="S206" s="963">
        <v>44.9</v>
      </c>
      <c r="T206" s="963" t="s">
        <v>532</v>
      </c>
      <c r="U206" s="964">
        <v>7.1</v>
      </c>
      <c r="V206" s="964">
        <v>2.4</v>
      </c>
      <c r="W206" s="964">
        <v>2.2000000000000002</v>
      </c>
      <c r="X206" s="964">
        <v>43.8</v>
      </c>
      <c r="Y206" s="964">
        <v>45.8</v>
      </c>
      <c r="Z206" s="965" t="s">
        <v>532</v>
      </c>
      <c r="AA206" s="820"/>
      <c r="AB206" s="820"/>
      <c r="AC206" s="820"/>
      <c r="AD206" s="820"/>
      <c r="AE206" s="820"/>
      <c r="AF206" s="820"/>
      <c r="AG206" s="820"/>
      <c r="AH206" s="820"/>
      <c r="AI206" s="820"/>
    </row>
    <row r="207" spans="1:35" ht="20.100000000000001" customHeight="1">
      <c r="A207" s="857">
        <v>43862</v>
      </c>
      <c r="B207" s="923">
        <v>0.78125</v>
      </c>
      <c r="C207" s="931"/>
      <c r="D207" s="932"/>
      <c r="E207" s="932"/>
      <c r="F207" s="932">
        <v>1860</v>
      </c>
      <c r="G207" s="932"/>
      <c r="H207" s="932"/>
      <c r="I207" s="933"/>
      <c r="J207" s="933"/>
      <c r="K207" s="933"/>
      <c r="L207" s="933"/>
      <c r="M207" s="933"/>
      <c r="N207" s="933"/>
      <c r="O207" s="934"/>
      <c r="P207" s="934"/>
      <c r="Q207" s="934"/>
      <c r="R207" s="934"/>
      <c r="S207" s="934"/>
      <c r="T207" s="934"/>
      <c r="U207" s="935"/>
      <c r="V207" s="935"/>
      <c r="W207" s="935"/>
      <c r="X207" s="935"/>
      <c r="Y207" s="935"/>
      <c r="Z207" s="936"/>
      <c r="AA207" s="820"/>
      <c r="AB207" s="820"/>
      <c r="AC207" s="820"/>
      <c r="AD207" s="820"/>
      <c r="AE207" s="820"/>
      <c r="AF207" s="820"/>
      <c r="AG207" s="820"/>
      <c r="AH207" s="820"/>
      <c r="AI207" s="820"/>
    </row>
    <row r="208" spans="1:35" ht="20.100000000000001" customHeight="1">
      <c r="A208" s="857">
        <v>43863</v>
      </c>
      <c r="B208" s="923">
        <v>0.27083333333333331</v>
      </c>
      <c r="C208" s="931">
        <v>7.4</v>
      </c>
      <c r="D208" s="932">
        <v>5.4</v>
      </c>
      <c r="E208" s="932">
        <v>1.9</v>
      </c>
      <c r="F208" s="932">
        <v>1740</v>
      </c>
      <c r="G208" s="932">
        <v>22.1</v>
      </c>
      <c r="H208" s="949" t="s">
        <v>583</v>
      </c>
      <c r="I208" s="933">
        <v>7</v>
      </c>
      <c r="J208" s="933">
        <v>2.1</v>
      </c>
      <c r="K208" s="933">
        <v>1.7</v>
      </c>
      <c r="L208" s="933">
        <v>17.3</v>
      </c>
      <c r="M208" s="933">
        <v>28.9</v>
      </c>
      <c r="N208" s="933" t="s">
        <v>531</v>
      </c>
      <c r="O208" s="934">
        <v>7</v>
      </c>
      <c r="P208" s="934">
        <v>1.1000000000000001</v>
      </c>
      <c r="Q208" s="934">
        <v>1.1000000000000001</v>
      </c>
      <c r="R208" s="934">
        <v>6.8</v>
      </c>
      <c r="S208" s="934">
        <v>39.200000000000003</v>
      </c>
      <c r="T208" s="934" t="s">
        <v>531</v>
      </c>
      <c r="U208" s="935">
        <v>7.3</v>
      </c>
      <c r="V208" s="935">
        <v>4.2</v>
      </c>
      <c r="W208" s="935">
        <v>4</v>
      </c>
      <c r="X208" s="935">
        <v>10.3</v>
      </c>
      <c r="Y208" s="935">
        <v>36.700000000000003</v>
      </c>
      <c r="Z208" s="936" t="s">
        <v>531</v>
      </c>
      <c r="AA208" s="820"/>
      <c r="AB208" s="820"/>
      <c r="AC208" s="820"/>
      <c r="AD208" s="820"/>
      <c r="AE208" s="820"/>
      <c r="AF208" s="820"/>
      <c r="AG208" s="820"/>
      <c r="AH208" s="820"/>
      <c r="AI208" s="820"/>
    </row>
    <row r="209" spans="1:35" ht="20.100000000000001" customHeight="1">
      <c r="A209" s="857">
        <v>43863</v>
      </c>
      <c r="B209" s="923">
        <v>0.79166666666666663</v>
      </c>
      <c r="C209" s="931"/>
      <c r="D209" s="932"/>
      <c r="E209" s="932"/>
      <c r="F209" s="932">
        <v>1690</v>
      </c>
      <c r="G209" s="932"/>
      <c r="H209" s="932" t="s">
        <v>532</v>
      </c>
      <c r="I209" s="933"/>
      <c r="J209" s="933"/>
      <c r="K209" s="933"/>
      <c r="L209" s="933"/>
      <c r="M209" s="933"/>
      <c r="N209" s="933"/>
      <c r="O209" s="934"/>
      <c r="P209" s="934"/>
      <c r="Q209" s="934"/>
      <c r="R209" s="934"/>
      <c r="S209" s="934"/>
      <c r="T209" s="934"/>
      <c r="U209" s="935"/>
      <c r="V209" s="935"/>
      <c r="W209" s="935"/>
      <c r="X209" s="935"/>
      <c r="Y209" s="935"/>
      <c r="Z209" s="936"/>
      <c r="AA209" s="820"/>
      <c r="AB209" s="820"/>
      <c r="AC209" s="820"/>
      <c r="AD209" s="820"/>
      <c r="AE209" s="820"/>
      <c r="AF209" s="820"/>
      <c r="AG209" s="820"/>
      <c r="AH209" s="820"/>
      <c r="AI209" s="820"/>
    </row>
    <row r="210" spans="1:35" ht="20.100000000000001" customHeight="1">
      <c r="A210" s="857">
        <v>43864</v>
      </c>
      <c r="B210" s="923">
        <v>0.27083333333333331</v>
      </c>
      <c r="C210" s="931">
        <v>6.8</v>
      </c>
      <c r="D210" s="932">
        <v>3.3</v>
      </c>
      <c r="E210" s="932">
        <v>2.7</v>
      </c>
      <c r="F210" s="932">
        <v>1380</v>
      </c>
      <c r="G210" s="932">
        <v>43</v>
      </c>
      <c r="H210" s="932" t="s">
        <v>532</v>
      </c>
      <c r="I210" s="933">
        <v>7.1</v>
      </c>
      <c r="J210" s="933">
        <v>6.3</v>
      </c>
      <c r="K210" s="933">
        <v>6.2</v>
      </c>
      <c r="L210" s="933">
        <v>17.100000000000001</v>
      </c>
      <c r="M210" s="933">
        <v>25.3</v>
      </c>
      <c r="N210" s="933" t="s">
        <v>532</v>
      </c>
      <c r="O210" s="934">
        <v>7.1</v>
      </c>
      <c r="P210" s="934">
        <v>1.9</v>
      </c>
      <c r="Q210" s="934">
        <v>1.4</v>
      </c>
      <c r="R210" s="934">
        <v>9.3000000000000007</v>
      </c>
      <c r="S210" s="934">
        <v>32.6</v>
      </c>
      <c r="T210" s="934" t="s">
        <v>532</v>
      </c>
      <c r="U210" s="935">
        <v>7.3</v>
      </c>
      <c r="V210" s="935">
        <v>6.6</v>
      </c>
      <c r="W210" s="935">
        <v>4.5</v>
      </c>
      <c r="X210" s="935">
        <v>10.9</v>
      </c>
      <c r="Y210" s="935">
        <v>35.1</v>
      </c>
      <c r="Z210" s="936" t="s">
        <v>532</v>
      </c>
      <c r="AA210" s="820"/>
      <c r="AB210" s="820"/>
      <c r="AC210" s="820"/>
      <c r="AD210" s="820"/>
      <c r="AE210" s="820"/>
      <c r="AF210" s="820"/>
      <c r="AG210" s="820"/>
      <c r="AH210" s="820"/>
      <c r="AI210" s="820"/>
    </row>
    <row r="211" spans="1:35" ht="20.100000000000001" customHeight="1">
      <c r="A211" s="857">
        <v>43864</v>
      </c>
      <c r="B211" s="923">
        <v>0.91666666666666663</v>
      </c>
      <c r="C211" s="931"/>
      <c r="D211" s="932"/>
      <c r="E211" s="932"/>
      <c r="F211" s="932">
        <v>1600</v>
      </c>
      <c r="G211" s="932"/>
      <c r="H211" s="932" t="s">
        <v>532</v>
      </c>
      <c r="I211" s="933"/>
      <c r="J211" s="933"/>
      <c r="K211" s="933"/>
      <c r="L211" s="933"/>
      <c r="M211" s="933"/>
      <c r="N211" s="933"/>
      <c r="O211" s="934"/>
      <c r="P211" s="934"/>
      <c r="Q211" s="934"/>
      <c r="R211" s="934"/>
      <c r="S211" s="934"/>
      <c r="T211" s="934"/>
      <c r="U211" s="935"/>
      <c r="V211" s="935"/>
      <c r="W211" s="935"/>
      <c r="X211" s="935"/>
      <c r="Y211" s="935"/>
      <c r="Z211" s="936"/>
      <c r="AA211" s="820"/>
      <c r="AB211" s="820"/>
      <c r="AC211" s="820"/>
      <c r="AD211" s="820"/>
      <c r="AE211" s="820"/>
      <c r="AF211" s="820"/>
      <c r="AG211" s="820"/>
      <c r="AH211" s="820"/>
      <c r="AI211" s="820"/>
    </row>
    <row r="212" spans="1:35" ht="20.100000000000001" customHeight="1">
      <c r="A212" s="857">
        <v>43865</v>
      </c>
      <c r="B212" s="923">
        <v>0.27083333333333331</v>
      </c>
      <c r="C212" s="931">
        <v>6.9</v>
      </c>
      <c r="D212" s="932">
        <v>1.9</v>
      </c>
      <c r="E212" s="932">
        <v>1.7</v>
      </c>
      <c r="F212" s="932">
        <v>1270</v>
      </c>
      <c r="G212" s="932">
        <v>32.200000000000003</v>
      </c>
      <c r="H212" s="949" t="s">
        <v>583</v>
      </c>
      <c r="I212" s="933">
        <v>7.3</v>
      </c>
      <c r="J212" s="933">
        <v>7.5</v>
      </c>
      <c r="K212" s="933">
        <v>6.6</v>
      </c>
      <c r="L212" s="933">
        <v>12.8</v>
      </c>
      <c r="M212" s="933">
        <v>20.100000000000001</v>
      </c>
      <c r="N212" s="933" t="s">
        <v>531</v>
      </c>
      <c r="O212" s="934">
        <v>7</v>
      </c>
      <c r="P212" s="934">
        <v>1.7</v>
      </c>
      <c r="Q212" s="934">
        <v>1.4</v>
      </c>
      <c r="R212" s="934">
        <v>7.14</v>
      </c>
      <c r="S212" s="934">
        <v>37.700000000000003</v>
      </c>
      <c r="T212" s="934" t="s">
        <v>531</v>
      </c>
      <c r="U212" s="935">
        <v>7.2</v>
      </c>
      <c r="V212" s="935">
        <v>2.4</v>
      </c>
      <c r="W212" s="935">
        <v>2.1</v>
      </c>
      <c r="X212" s="935">
        <v>14.2</v>
      </c>
      <c r="Y212" s="935">
        <v>30.7</v>
      </c>
      <c r="Z212" s="936" t="s">
        <v>531</v>
      </c>
      <c r="AA212" s="820"/>
      <c r="AB212" s="820"/>
      <c r="AC212" s="820"/>
      <c r="AD212" s="820"/>
      <c r="AE212" s="820"/>
      <c r="AF212" s="820"/>
      <c r="AG212" s="820"/>
      <c r="AH212" s="820"/>
      <c r="AI212" s="820"/>
    </row>
    <row r="213" spans="1:35" ht="20.100000000000001" customHeight="1">
      <c r="A213" s="857">
        <v>43865</v>
      </c>
      <c r="B213" s="923">
        <v>0.8125</v>
      </c>
      <c r="C213" s="931"/>
      <c r="D213" s="932"/>
      <c r="E213" s="932"/>
      <c r="F213" s="932">
        <v>1470</v>
      </c>
      <c r="G213" s="932"/>
      <c r="H213" s="932" t="s">
        <v>532</v>
      </c>
      <c r="I213" s="933"/>
      <c r="J213" s="933"/>
      <c r="K213" s="933"/>
      <c r="L213" s="933"/>
      <c r="M213" s="933"/>
      <c r="N213" s="933"/>
      <c r="O213" s="934"/>
      <c r="P213" s="934"/>
      <c r="Q213" s="934"/>
      <c r="R213" s="934"/>
      <c r="S213" s="934"/>
      <c r="T213" s="934"/>
      <c r="U213" s="935"/>
      <c r="V213" s="935"/>
      <c r="W213" s="935"/>
      <c r="X213" s="935"/>
      <c r="Y213" s="935"/>
      <c r="Z213" s="936"/>
      <c r="AA213" s="820"/>
      <c r="AB213" s="820"/>
      <c r="AC213" s="820"/>
      <c r="AD213" s="820"/>
      <c r="AE213" s="820"/>
      <c r="AF213" s="820"/>
      <c r="AG213" s="820"/>
      <c r="AH213" s="820"/>
      <c r="AI213" s="820"/>
    </row>
    <row r="214" spans="1:35" ht="20.100000000000001" customHeight="1">
      <c r="A214" s="857">
        <v>43866</v>
      </c>
      <c r="B214" s="923">
        <v>0.27083333333333331</v>
      </c>
      <c r="C214" s="931">
        <v>7.2</v>
      </c>
      <c r="D214" s="932">
        <v>4.4000000000000004</v>
      </c>
      <c r="E214" s="932">
        <v>2.2000000000000002</v>
      </c>
      <c r="F214" s="932">
        <v>1040</v>
      </c>
      <c r="G214" s="932">
        <v>31.2</v>
      </c>
      <c r="H214" s="932" t="s">
        <v>532</v>
      </c>
      <c r="I214" s="933">
        <v>6.9</v>
      </c>
      <c r="J214" s="933">
        <v>2.2000000000000002</v>
      </c>
      <c r="K214" s="933">
        <v>1.9</v>
      </c>
      <c r="L214" s="933">
        <v>11.2</v>
      </c>
      <c r="M214" s="933">
        <v>36.799999999999997</v>
      </c>
      <c r="N214" s="933" t="s">
        <v>532</v>
      </c>
      <c r="O214" s="934">
        <v>7.1</v>
      </c>
      <c r="P214" s="934">
        <v>2.2000000000000002</v>
      </c>
      <c r="Q214" s="934">
        <v>1.7</v>
      </c>
      <c r="R214" s="934">
        <v>9.9</v>
      </c>
      <c r="S214" s="934">
        <v>39.9</v>
      </c>
      <c r="T214" s="934" t="s">
        <v>532</v>
      </c>
      <c r="U214" s="935">
        <v>6.6</v>
      </c>
      <c r="V214" s="935">
        <v>7</v>
      </c>
      <c r="W214" s="935">
        <v>6.4</v>
      </c>
      <c r="X214" s="935">
        <v>14</v>
      </c>
      <c r="Y214" s="935">
        <v>43.6</v>
      </c>
      <c r="Z214" s="936" t="s">
        <v>532</v>
      </c>
      <c r="AA214" s="820"/>
      <c r="AB214" s="820"/>
      <c r="AC214" s="820"/>
      <c r="AD214" s="820"/>
      <c r="AE214" s="820"/>
      <c r="AF214" s="820"/>
      <c r="AG214" s="820"/>
      <c r="AH214" s="820"/>
      <c r="AI214" s="820"/>
    </row>
    <row r="215" spans="1:35" ht="20.100000000000001" customHeight="1">
      <c r="A215" s="857">
        <v>43867</v>
      </c>
      <c r="B215" s="923">
        <v>0.27083333333333331</v>
      </c>
      <c r="C215" s="931">
        <v>7.4</v>
      </c>
      <c r="D215" s="932">
        <v>4.5999999999999996</v>
      </c>
      <c r="E215" s="932">
        <v>3.1</v>
      </c>
      <c r="F215" s="932">
        <v>1410</v>
      </c>
      <c r="G215" s="932">
        <v>38.6</v>
      </c>
      <c r="H215" s="932" t="s">
        <v>532</v>
      </c>
      <c r="I215" s="933">
        <v>6.9</v>
      </c>
      <c r="J215" s="933">
        <v>0.6</v>
      </c>
      <c r="K215" s="933">
        <v>0</v>
      </c>
      <c r="L215" s="933">
        <v>12</v>
      </c>
      <c r="M215" s="933">
        <v>33.299999999999997</v>
      </c>
      <c r="N215" s="933" t="s">
        <v>532</v>
      </c>
      <c r="O215" s="934">
        <v>7.5</v>
      </c>
      <c r="P215" s="934">
        <v>0</v>
      </c>
      <c r="Q215" s="934">
        <v>0</v>
      </c>
      <c r="R215" s="934">
        <v>10.199999999999999</v>
      </c>
      <c r="S215" s="934">
        <v>30.9</v>
      </c>
      <c r="T215" s="934" t="s">
        <v>532</v>
      </c>
      <c r="U215" s="935">
        <v>7.3</v>
      </c>
      <c r="V215" s="935">
        <v>5.2</v>
      </c>
      <c r="W215" s="935">
        <v>3.9</v>
      </c>
      <c r="X215" s="935">
        <v>39.1</v>
      </c>
      <c r="Y215" s="935">
        <v>37.1</v>
      </c>
      <c r="Z215" s="936" t="s">
        <v>532</v>
      </c>
      <c r="AA215" s="820"/>
      <c r="AB215" s="820"/>
      <c r="AC215" s="820"/>
      <c r="AD215" s="820"/>
      <c r="AE215" s="820"/>
      <c r="AF215" s="820"/>
      <c r="AG215" s="820"/>
      <c r="AH215" s="820"/>
      <c r="AI215" s="820"/>
    </row>
    <row r="216" spans="1:35" ht="20.100000000000001" customHeight="1">
      <c r="A216" s="857">
        <v>43867</v>
      </c>
      <c r="B216" s="923">
        <v>0.79166666666666663</v>
      </c>
      <c r="C216" s="931"/>
      <c r="D216" s="932"/>
      <c r="E216" s="932"/>
      <c r="F216" s="932">
        <v>1280</v>
      </c>
      <c r="G216" s="932"/>
      <c r="H216" s="932" t="s">
        <v>532</v>
      </c>
      <c r="I216" s="933"/>
      <c r="J216" s="933"/>
      <c r="K216" s="933"/>
      <c r="L216" s="933"/>
      <c r="M216" s="933"/>
      <c r="N216" s="933"/>
      <c r="O216" s="934"/>
      <c r="P216" s="934"/>
      <c r="Q216" s="934"/>
      <c r="R216" s="934"/>
      <c r="S216" s="934"/>
      <c r="T216" s="934"/>
      <c r="U216" s="935"/>
      <c r="V216" s="935"/>
      <c r="W216" s="935"/>
      <c r="X216" s="935"/>
      <c r="Y216" s="935"/>
      <c r="Z216" s="936"/>
      <c r="AA216" s="820"/>
      <c r="AB216" s="820"/>
      <c r="AC216" s="820"/>
      <c r="AD216" s="820"/>
      <c r="AE216" s="820"/>
      <c r="AF216" s="820"/>
      <c r="AG216" s="820"/>
      <c r="AH216" s="820"/>
      <c r="AI216" s="820"/>
    </row>
    <row r="217" spans="1:35" ht="20.100000000000001" customHeight="1">
      <c r="A217" s="857">
        <v>43868</v>
      </c>
      <c r="B217" s="923">
        <v>0.41666666666666669</v>
      </c>
      <c r="C217" s="931">
        <v>7.4</v>
      </c>
      <c r="D217" s="932">
        <v>7.2</v>
      </c>
      <c r="E217" s="932">
        <v>1.6</v>
      </c>
      <c r="F217" s="932">
        <v>1410</v>
      </c>
      <c r="G217" s="932"/>
      <c r="H217" s="949" t="s">
        <v>583</v>
      </c>
      <c r="I217" s="933">
        <v>6.9</v>
      </c>
      <c r="J217" s="933">
        <v>1.6</v>
      </c>
      <c r="K217" s="933">
        <v>0.9</v>
      </c>
      <c r="L217" s="933">
        <v>12</v>
      </c>
      <c r="M217" s="933"/>
      <c r="N217" s="933" t="s">
        <v>531</v>
      </c>
      <c r="O217" s="934">
        <v>7.5</v>
      </c>
      <c r="P217" s="934">
        <v>4.5999999999999996</v>
      </c>
      <c r="Q217" s="934">
        <v>1.8</v>
      </c>
      <c r="R217" s="934">
        <v>39.1</v>
      </c>
      <c r="S217" s="934"/>
      <c r="T217" s="934" t="s">
        <v>531</v>
      </c>
      <c r="U217" s="935">
        <v>7.3</v>
      </c>
      <c r="V217" s="935">
        <v>1.9</v>
      </c>
      <c r="W217" s="935">
        <v>0.9</v>
      </c>
      <c r="X217" s="935">
        <v>10.199999999999999</v>
      </c>
      <c r="Y217" s="935"/>
      <c r="Z217" s="936" t="s">
        <v>531</v>
      </c>
      <c r="AA217" s="820"/>
      <c r="AB217" s="820"/>
      <c r="AC217" s="820"/>
      <c r="AD217" s="820"/>
      <c r="AE217" s="820"/>
      <c r="AF217" s="820"/>
      <c r="AG217" s="820"/>
      <c r="AH217" s="820"/>
      <c r="AI217" s="820"/>
    </row>
    <row r="218" spans="1:35" ht="20.100000000000001" customHeight="1">
      <c r="A218" s="857">
        <v>43869</v>
      </c>
      <c r="B218" s="923">
        <v>1.0416666666666666E-2</v>
      </c>
      <c r="C218" s="931"/>
      <c r="D218" s="932"/>
      <c r="E218" s="932"/>
      <c r="F218" s="932">
        <v>1380</v>
      </c>
      <c r="G218" s="932"/>
      <c r="H218" s="949" t="s">
        <v>583</v>
      </c>
      <c r="I218" s="933"/>
      <c r="J218" s="933"/>
      <c r="K218" s="933"/>
      <c r="L218" s="933"/>
      <c r="M218" s="933"/>
      <c r="N218" s="933"/>
      <c r="O218" s="934"/>
      <c r="P218" s="934"/>
      <c r="Q218" s="934"/>
      <c r="R218" s="934"/>
      <c r="S218" s="934"/>
      <c r="T218" s="934"/>
      <c r="U218" s="935"/>
      <c r="V218" s="935"/>
      <c r="W218" s="935"/>
      <c r="X218" s="935"/>
      <c r="Y218" s="935"/>
      <c r="Z218" s="936"/>
      <c r="AA218" s="820"/>
      <c r="AB218" s="820"/>
      <c r="AC218" s="820"/>
      <c r="AD218" s="820"/>
      <c r="AE218" s="820"/>
      <c r="AF218" s="820"/>
      <c r="AG218" s="820"/>
      <c r="AH218" s="820"/>
      <c r="AI218" s="820"/>
    </row>
    <row r="219" spans="1:35" ht="20.100000000000001" customHeight="1">
      <c r="A219" s="857">
        <v>43869</v>
      </c>
      <c r="B219" s="923">
        <v>0.25</v>
      </c>
      <c r="C219" s="931">
        <v>7.77</v>
      </c>
      <c r="D219" s="932">
        <v>2.5</v>
      </c>
      <c r="E219" s="932">
        <v>2.1</v>
      </c>
      <c r="F219" s="932">
        <v>1020</v>
      </c>
      <c r="G219" s="932">
        <v>60</v>
      </c>
      <c r="H219" s="949" t="s">
        <v>583</v>
      </c>
      <c r="I219" s="933">
        <v>7.6</v>
      </c>
      <c r="J219" s="933">
        <v>2.9</v>
      </c>
      <c r="K219" s="933">
        <v>2.7</v>
      </c>
      <c r="L219" s="933">
        <v>58</v>
      </c>
      <c r="M219" s="933">
        <v>44</v>
      </c>
      <c r="N219" s="933" t="s">
        <v>531</v>
      </c>
      <c r="O219" s="934">
        <v>7.9</v>
      </c>
      <c r="P219" s="934">
        <v>9.8000000000000007</v>
      </c>
      <c r="Q219" s="934">
        <v>7.6</v>
      </c>
      <c r="R219" s="934">
        <v>12.7</v>
      </c>
      <c r="S219" s="934">
        <v>25</v>
      </c>
      <c r="T219" s="934" t="s">
        <v>531</v>
      </c>
      <c r="U219" s="935">
        <v>7.22</v>
      </c>
      <c r="V219" s="935">
        <v>13.1</v>
      </c>
      <c r="W219" s="935">
        <v>11.1</v>
      </c>
      <c r="X219" s="935">
        <v>31.8</v>
      </c>
      <c r="Y219" s="935">
        <v>57</v>
      </c>
      <c r="Z219" s="936" t="s">
        <v>531</v>
      </c>
      <c r="AA219" s="820"/>
      <c r="AB219" s="820"/>
      <c r="AC219" s="820"/>
      <c r="AD219" s="820"/>
      <c r="AE219" s="820"/>
      <c r="AF219" s="820"/>
      <c r="AG219" s="820"/>
      <c r="AH219" s="820"/>
      <c r="AI219" s="820"/>
    </row>
    <row r="220" spans="1:35" ht="20.100000000000001" customHeight="1">
      <c r="A220" s="857">
        <v>43870</v>
      </c>
      <c r="B220" s="923">
        <v>0.25</v>
      </c>
      <c r="C220" s="931">
        <v>7.8</v>
      </c>
      <c r="D220" s="932">
        <v>4.5999999999999996</v>
      </c>
      <c r="E220" s="932">
        <v>4.2</v>
      </c>
      <c r="F220" s="932">
        <v>922</v>
      </c>
      <c r="G220" s="932">
        <v>61</v>
      </c>
      <c r="H220" s="932" t="s">
        <v>532</v>
      </c>
      <c r="I220" s="933">
        <v>6.9</v>
      </c>
      <c r="J220" s="933">
        <v>4.7</v>
      </c>
      <c r="K220" s="933">
        <v>3.1</v>
      </c>
      <c r="L220" s="933">
        <v>66.099999999999994</v>
      </c>
      <c r="M220" s="933">
        <v>46</v>
      </c>
      <c r="N220" s="933" t="s">
        <v>532</v>
      </c>
      <c r="O220" s="934">
        <v>7.9</v>
      </c>
      <c r="P220" s="934">
        <v>9.5</v>
      </c>
      <c r="Q220" s="934">
        <v>8.4</v>
      </c>
      <c r="R220" s="934">
        <v>2.9</v>
      </c>
      <c r="S220" s="934">
        <v>20.2</v>
      </c>
      <c r="T220" s="934" t="s">
        <v>532</v>
      </c>
      <c r="U220" s="935">
        <v>7.2</v>
      </c>
      <c r="V220" s="935">
        <v>2.2999999999999998</v>
      </c>
      <c r="W220" s="935">
        <v>2.1</v>
      </c>
      <c r="X220" s="935">
        <v>24.7</v>
      </c>
      <c r="Y220" s="935">
        <v>54.1</v>
      </c>
      <c r="Z220" s="936" t="s">
        <v>547</v>
      </c>
      <c r="AA220" s="820"/>
      <c r="AB220" s="820"/>
      <c r="AC220" s="820"/>
      <c r="AD220" s="820"/>
      <c r="AE220" s="820"/>
      <c r="AF220" s="820"/>
      <c r="AG220" s="820"/>
      <c r="AH220" s="820"/>
      <c r="AI220" s="820"/>
    </row>
    <row r="221" spans="1:35" ht="20.100000000000001" customHeight="1">
      <c r="A221" s="857">
        <v>43871</v>
      </c>
      <c r="B221" s="923">
        <v>0.125</v>
      </c>
      <c r="C221" s="931"/>
      <c r="D221" s="932"/>
      <c r="E221" s="932"/>
      <c r="F221" s="932">
        <v>963</v>
      </c>
      <c r="G221" s="932"/>
      <c r="H221" s="932" t="s">
        <v>532</v>
      </c>
      <c r="I221" s="933"/>
      <c r="J221" s="933"/>
      <c r="K221" s="933"/>
      <c r="L221" s="933"/>
      <c r="M221" s="933"/>
      <c r="N221" s="933"/>
      <c r="O221" s="934"/>
      <c r="P221" s="934"/>
      <c r="Q221" s="934"/>
      <c r="R221" s="934"/>
      <c r="S221" s="934"/>
      <c r="T221" s="934"/>
      <c r="U221" s="935"/>
      <c r="V221" s="935"/>
      <c r="W221" s="935"/>
      <c r="X221" s="935"/>
      <c r="Y221" s="935"/>
      <c r="Z221" s="936"/>
      <c r="AA221" s="820"/>
      <c r="AB221" s="820"/>
      <c r="AC221" s="820"/>
      <c r="AD221" s="820"/>
      <c r="AE221" s="820"/>
      <c r="AF221" s="820"/>
      <c r="AG221" s="820"/>
      <c r="AH221" s="820"/>
      <c r="AI221" s="820"/>
    </row>
    <row r="222" spans="1:35" ht="20.100000000000001" customHeight="1">
      <c r="A222" s="857">
        <v>43871</v>
      </c>
      <c r="B222" s="923">
        <v>0.25</v>
      </c>
      <c r="C222" s="931">
        <v>7.8</v>
      </c>
      <c r="D222" s="932">
        <v>4.8</v>
      </c>
      <c r="E222" s="932">
        <v>4.2</v>
      </c>
      <c r="F222" s="932">
        <v>785</v>
      </c>
      <c r="G222" s="932">
        <v>70</v>
      </c>
      <c r="H222" s="932" t="s">
        <v>547</v>
      </c>
      <c r="I222" s="933">
        <v>7.57</v>
      </c>
      <c r="J222" s="933">
        <v>3.6</v>
      </c>
      <c r="K222" s="933">
        <v>3.2</v>
      </c>
      <c r="L222" s="933">
        <v>41.4</v>
      </c>
      <c r="M222" s="933">
        <v>40.200000000000003</v>
      </c>
      <c r="N222" s="933" t="s">
        <v>532</v>
      </c>
      <c r="O222" s="934">
        <v>7.77</v>
      </c>
      <c r="P222" s="934">
        <v>7.6</v>
      </c>
      <c r="Q222" s="934">
        <v>7.4</v>
      </c>
      <c r="R222" s="934">
        <v>9.98</v>
      </c>
      <c r="S222" s="934">
        <v>20.9</v>
      </c>
      <c r="T222" s="934" t="s">
        <v>547</v>
      </c>
      <c r="U222" s="935">
        <v>7.49</v>
      </c>
      <c r="V222" s="935">
        <v>6</v>
      </c>
      <c r="W222" s="935">
        <v>4.2</v>
      </c>
      <c r="X222" s="935">
        <v>13.7</v>
      </c>
      <c r="Y222" s="935">
        <v>52.1</v>
      </c>
      <c r="Z222" s="936" t="s">
        <v>547</v>
      </c>
      <c r="AA222" s="820"/>
      <c r="AB222" s="820"/>
      <c r="AC222" s="820"/>
      <c r="AD222" s="820"/>
      <c r="AE222" s="820"/>
      <c r="AF222" s="820"/>
      <c r="AG222" s="820"/>
      <c r="AH222" s="820"/>
      <c r="AI222" s="820"/>
    </row>
    <row r="223" spans="1:35" ht="20.100000000000001" customHeight="1">
      <c r="A223" s="857">
        <v>43872</v>
      </c>
      <c r="B223" s="923">
        <v>0.25</v>
      </c>
      <c r="C223" s="931">
        <v>8.1999999999999993</v>
      </c>
      <c r="D223" s="932">
        <v>3.5</v>
      </c>
      <c r="E223" s="932">
        <v>3.1</v>
      </c>
      <c r="F223" s="932">
        <v>727</v>
      </c>
      <c r="G223" s="932">
        <v>66.599999999999994</v>
      </c>
      <c r="H223" s="932" t="s">
        <v>547</v>
      </c>
      <c r="I223" s="933">
        <v>8.1199999999999992</v>
      </c>
      <c r="J223" s="933">
        <v>2.2000000000000002</v>
      </c>
      <c r="K223" s="933">
        <v>2</v>
      </c>
      <c r="L223" s="933">
        <v>69</v>
      </c>
      <c r="M223" s="933">
        <v>37.4</v>
      </c>
      <c r="N223" s="933" t="s">
        <v>531</v>
      </c>
      <c r="O223" s="934">
        <v>8.32</v>
      </c>
      <c r="P223" s="934">
        <v>6.7</v>
      </c>
      <c r="Q223" s="934">
        <v>6.5</v>
      </c>
      <c r="R223" s="934">
        <v>11.2</v>
      </c>
      <c r="S223" s="934">
        <v>27.1</v>
      </c>
      <c r="T223" s="934" t="s">
        <v>531</v>
      </c>
      <c r="U223" s="935">
        <v>8.1999999999999993</v>
      </c>
      <c r="V223" s="935">
        <v>3.5</v>
      </c>
      <c r="W223" s="935">
        <v>2.7</v>
      </c>
      <c r="X223" s="935">
        <v>16.600000000000001</v>
      </c>
      <c r="Y223" s="935">
        <v>50</v>
      </c>
      <c r="Z223" s="936" t="s">
        <v>531</v>
      </c>
      <c r="AA223" s="820"/>
      <c r="AB223" s="820"/>
      <c r="AC223" s="820"/>
      <c r="AD223" s="820"/>
      <c r="AE223" s="820"/>
      <c r="AF223" s="820"/>
      <c r="AG223" s="820"/>
      <c r="AH223" s="820"/>
      <c r="AI223" s="820"/>
    </row>
    <row r="224" spans="1:35" ht="20.100000000000001" customHeight="1">
      <c r="A224" s="857">
        <v>43872</v>
      </c>
      <c r="B224" s="923">
        <v>0.58333333333333337</v>
      </c>
      <c r="C224" s="931"/>
      <c r="D224" s="932"/>
      <c r="E224" s="932"/>
      <c r="F224" s="932">
        <v>791</v>
      </c>
      <c r="G224" s="932"/>
      <c r="H224" s="932" t="s">
        <v>547</v>
      </c>
      <c r="I224" s="933"/>
      <c r="J224" s="933"/>
      <c r="K224" s="933"/>
      <c r="L224" s="933"/>
      <c r="M224" s="933"/>
      <c r="N224" s="933"/>
      <c r="O224" s="934"/>
      <c r="P224" s="934"/>
      <c r="Q224" s="934"/>
      <c r="R224" s="934"/>
      <c r="S224" s="934"/>
      <c r="T224" s="934"/>
      <c r="U224" s="935"/>
      <c r="V224" s="935"/>
      <c r="W224" s="935"/>
      <c r="X224" s="935"/>
      <c r="Y224" s="935"/>
      <c r="Z224" s="936"/>
      <c r="AA224" s="820"/>
      <c r="AB224" s="820"/>
      <c r="AC224" s="820"/>
      <c r="AD224" s="820"/>
      <c r="AE224" s="820"/>
      <c r="AF224" s="820"/>
      <c r="AG224" s="820"/>
      <c r="AH224" s="820"/>
      <c r="AI224" s="820"/>
    </row>
    <row r="225" spans="1:35">
      <c r="A225" s="857">
        <v>43872</v>
      </c>
      <c r="B225" s="923">
        <v>0.83333333333333337</v>
      </c>
      <c r="C225" s="931"/>
      <c r="D225" s="932"/>
      <c r="E225" s="932"/>
      <c r="F225" s="932">
        <v>756</v>
      </c>
      <c r="G225" s="932"/>
      <c r="H225" s="932" t="s">
        <v>533</v>
      </c>
      <c r="I225" s="933"/>
      <c r="J225" s="933"/>
      <c r="K225" s="933"/>
      <c r="L225" s="933"/>
      <c r="M225" s="933"/>
      <c r="N225" s="933"/>
      <c r="O225" s="934"/>
      <c r="P225" s="934"/>
      <c r="Q225" s="934"/>
      <c r="R225" s="934"/>
      <c r="S225" s="934"/>
      <c r="T225" s="934"/>
      <c r="U225" s="935"/>
      <c r="V225" s="935"/>
      <c r="W225" s="935"/>
      <c r="X225" s="935"/>
      <c r="Y225" s="935"/>
      <c r="Z225" s="936"/>
      <c r="AA225" s="820"/>
      <c r="AB225" s="820"/>
      <c r="AC225" s="820"/>
      <c r="AD225" s="820"/>
      <c r="AE225" s="820"/>
      <c r="AF225" s="820"/>
      <c r="AG225" s="820"/>
      <c r="AH225" s="820"/>
      <c r="AI225" s="820"/>
    </row>
    <row r="226" spans="1:35">
      <c r="A226" s="857">
        <v>43873</v>
      </c>
      <c r="B226" s="923">
        <v>0.14583333333333334</v>
      </c>
      <c r="C226" s="931"/>
      <c r="D226" s="932"/>
      <c r="E226" s="932"/>
      <c r="F226" s="932">
        <v>738</v>
      </c>
      <c r="G226" s="932"/>
      <c r="H226" s="949" t="s">
        <v>583</v>
      </c>
      <c r="I226" s="933"/>
      <c r="J226" s="933"/>
      <c r="K226" s="933"/>
      <c r="L226" s="933"/>
      <c r="M226" s="933"/>
      <c r="N226" s="933"/>
      <c r="O226" s="934"/>
      <c r="P226" s="934"/>
      <c r="Q226" s="934"/>
      <c r="R226" s="934"/>
      <c r="S226" s="934"/>
      <c r="T226" s="934"/>
      <c r="U226" s="935"/>
      <c r="V226" s="935"/>
      <c r="W226" s="935"/>
      <c r="X226" s="935"/>
      <c r="Y226" s="935"/>
      <c r="Z226" s="936"/>
      <c r="AA226" s="820"/>
      <c r="AB226" s="820"/>
      <c r="AC226" s="820"/>
      <c r="AD226" s="820"/>
      <c r="AE226" s="820"/>
      <c r="AF226" s="820"/>
      <c r="AG226" s="820"/>
      <c r="AH226" s="820"/>
      <c r="AI226" s="820"/>
    </row>
    <row r="227" spans="1:35">
      <c r="A227" s="857">
        <v>43873</v>
      </c>
      <c r="B227" s="923">
        <v>0.25</v>
      </c>
      <c r="C227" s="931">
        <v>7.91</v>
      </c>
      <c r="D227" s="932">
        <v>4.0999999999999996</v>
      </c>
      <c r="E227" s="932">
        <v>3.2</v>
      </c>
      <c r="F227" s="932">
        <v>694</v>
      </c>
      <c r="G227" s="932">
        <v>60.7</v>
      </c>
      <c r="H227" s="932" t="s">
        <v>532</v>
      </c>
      <c r="I227" s="933">
        <v>7.79</v>
      </c>
      <c r="J227" s="933">
        <v>3.9</v>
      </c>
      <c r="K227" s="933">
        <v>3.8</v>
      </c>
      <c r="L227" s="933">
        <v>45.6</v>
      </c>
      <c r="M227" s="933">
        <v>32.299999999999997</v>
      </c>
      <c r="N227" s="933" t="s">
        <v>532</v>
      </c>
      <c r="O227" s="934">
        <v>8.01</v>
      </c>
      <c r="P227" s="934">
        <v>5.4</v>
      </c>
      <c r="Q227" s="934">
        <v>4.0999999999999996</v>
      </c>
      <c r="R227" s="934">
        <v>9.39</v>
      </c>
      <c r="S227" s="934">
        <v>20.2</v>
      </c>
      <c r="T227" s="934" t="s">
        <v>547</v>
      </c>
      <c r="U227" s="935">
        <v>7.99</v>
      </c>
      <c r="V227" s="935">
        <v>4.9000000000000004</v>
      </c>
      <c r="W227" s="935">
        <v>3.9</v>
      </c>
      <c r="X227" s="935">
        <v>14.2</v>
      </c>
      <c r="Y227" s="935">
        <v>40.200000000000003</v>
      </c>
      <c r="Z227" s="936" t="s">
        <v>532</v>
      </c>
      <c r="AA227" s="820"/>
      <c r="AB227" s="820"/>
      <c r="AC227" s="820"/>
      <c r="AD227" s="820"/>
      <c r="AE227" s="820"/>
      <c r="AF227" s="820"/>
      <c r="AG227" s="820"/>
      <c r="AH227" s="820"/>
      <c r="AI227" s="820"/>
    </row>
    <row r="228" spans="1:35">
      <c r="A228" s="857">
        <v>43873</v>
      </c>
      <c r="B228" s="923">
        <v>0.83333333333333337</v>
      </c>
      <c r="C228" s="931"/>
      <c r="D228" s="932"/>
      <c r="E228" s="932"/>
      <c r="F228" s="932">
        <v>596</v>
      </c>
      <c r="G228" s="932"/>
      <c r="H228" s="932" t="s">
        <v>532</v>
      </c>
      <c r="I228" s="933"/>
      <c r="J228" s="933"/>
      <c r="K228" s="933"/>
      <c r="L228" s="933"/>
      <c r="M228" s="933"/>
      <c r="N228" s="933"/>
      <c r="O228" s="934"/>
      <c r="P228" s="934"/>
      <c r="Q228" s="934"/>
      <c r="R228" s="934"/>
      <c r="S228" s="934"/>
      <c r="T228" s="934"/>
      <c r="U228" s="935"/>
      <c r="V228" s="935"/>
      <c r="W228" s="935"/>
      <c r="X228" s="935"/>
      <c r="Y228" s="935"/>
      <c r="Z228" s="936"/>
      <c r="AA228" s="820"/>
      <c r="AB228" s="820"/>
      <c r="AC228" s="820"/>
      <c r="AD228" s="820"/>
      <c r="AE228" s="820"/>
      <c r="AF228" s="820"/>
      <c r="AG228" s="820"/>
      <c r="AH228" s="820"/>
      <c r="AI228" s="820"/>
    </row>
    <row r="229" spans="1:35">
      <c r="A229" s="857">
        <v>43874</v>
      </c>
      <c r="B229" s="923">
        <v>0.14583333333333334</v>
      </c>
      <c r="C229" s="931"/>
      <c r="D229" s="932"/>
      <c r="E229" s="932"/>
      <c r="F229" s="932">
        <v>523</v>
      </c>
      <c r="G229" s="932"/>
      <c r="H229" s="932" t="s">
        <v>532</v>
      </c>
      <c r="I229" s="933"/>
      <c r="J229" s="933"/>
      <c r="K229" s="933"/>
      <c r="L229" s="933"/>
      <c r="M229" s="933"/>
      <c r="N229" s="933"/>
      <c r="O229" s="934"/>
      <c r="P229" s="934"/>
      <c r="Q229" s="934"/>
      <c r="R229" s="934"/>
      <c r="S229" s="934"/>
      <c r="T229" s="934"/>
      <c r="U229" s="935"/>
      <c r="V229" s="935"/>
      <c r="W229" s="935"/>
      <c r="X229" s="935"/>
      <c r="Y229" s="935"/>
      <c r="Z229" s="936"/>
      <c r="AA229" s="820"/>
      <c r="AB229" s="820"/>
      <c r="AC229" s="820"/>
      <c r="AD229" s="820"/>
      <c r="AE229" s="820"/>
      <c r="AF229" s="820"/>
      <c r="AG229" s="820"/>
      <c r="AH229" s="820"/>
      <c r="AI229" s="820"/>
    </row>
    <row r="230" spans="1:35">
      <c r="A230" s="857">
        <v>43874</v>
      </c>
      <c r="B230" s="923">
        <v>0.35416666666666669</v>
      </c>
      <c r="C230" s="931">
        <v>7.82</v>
      </c>
      <c r="D230" s="932">
        <v>4.5999999999999996</v>
      </c>
      <c r="E230" s="932">
        <v>3.9</v>
      </c>
      <c r="F230" s="932">
        <v>483</v>
      </c>
      <c r="G230" s="932"/>
      <c r="H230" s="932" t="s">
        <v>532</v>
      </c>
      <c r="I230" s="933">
        <v>7.9</v>
      </c>
      <c r="J230" s="933">
        <v>9</v>
      </c>
      <c r="K230" s="933">
        <v>8.6</v>
      </c>
      <c r="L230" s="933">
        <v>13.6</v>
      </c>
      <c r="M230" s="933"/>
      <c r="N230" s="933" t="s">
        <v>532</v>
      </c>
      <c r="O230" s="934">
        <v>8.07</v>
      </c>
      <c r="P230" s="934">
        <v>5</v>
      </c>
      <c r="Q230" s="934">
        <v>3.9</v>
      </c>
      <c r="R230" s="934">
        <v>33</v>
      </c>
      <c r="S230" s="934"/>
      <c r="T230" s="934" t="s">
        <v>547</v>
      </c>
      <c r="U230" s="935">
        <v>7.95</v>
      </c>
      <c r="V230" s="935">
        <v>3.4</v>
      </c>
      <c r="W230" s="935">
        <v>2.8</v>
      </c>
      <c r="X230" s="935">
        <v>29.1</v>
      </c>
      <c r="Y230" s="935"/>
      <c r="Z230" s="936" t="s">
        <v>547</v>
      </c>
      <c r="AA230" s="820"/>
      <c r="AB230" s="820"/>
      <c r="AC230" s="820"/>
      <c r="AD230" s="820"/>
      <c r="AE230" s="820"/>
      <c r="AF230" s="820"/>
      <c r="AG230" s="820"/>
      <c r="AH230" s="820"/>
      <c r="AI230" s="820"/>
    </row>
    <row r="231" spans="1:35">
      <c r="A231" s="857">
        <v>43875</v>
      </c>
      <c r="B231" s="923">
        <v>0.125</v>
      </c>
      <c r="C231" s="931"/>
      <c r="D231" s="932"/>
      <c r="E231" s="932"/>
      <c r="F231" s="932">
        <v>531</v>
      </c>
      <c r="G231" s="932"/>
      <c r="H231" s="932" t="s">
        <v>532</v>
      </c>
      <c r="I231" s="933"/>
      <c r="J231" s="933"/>
      <c r="K231" s="933"/>
      <c r="L231" s="933"/>
      <c r="M231" s="933"/>
      <c r="N231" s="933"/>
      <c r="O231" s="934"/>
      <c r="P231" s="934"/>
      <c r="Q231" s="934"/>
      <c r="R231" s="934"/>
      <c r="S231" s="934"/>
      <c r="T231" s="934"/>
      <c r="U231" s="935"/>
      <c r="V231" s="935"/>
      <c r="W231" s="935"/>
      <c r="X231" s="935"/>
      <c r="Y231" s="935"/>
      <c r="Z231" s="936"/>
      <c r="AA231" s="820"/>
      <c r="AB231" s="820"/>
      <c r="AC231" s="820"/>
      <c r="AD231" s="820"/>
      <c r="AE231" s="820"/>
      <c r="AF231" s="820"/>
      <c r="AG231" s="820"/>
      <c r="AH231" s="820"/>
      <c r="AI231" s="820"/>
    </row>
    <row r="232" spans="1:35">
      <c r="A232" s="857">
        <v>43875</v>
      </c>
      <c r="B232" s="923">
        <v>0.27083333333333331</v>
      </c>
      <c r="C232" s="931">
        <v>6.3</v>
      </c>
      <c r="D232" s="932">
        <v>7.5</v>
      </c>
      <c r="E232" s="932">
        <v>5.6</v>
      </c>
      <c r="F232" s="932">
        <v>442</v>
      </c>
      <c r="G232" s="932">
        <v>77</v>
      </c>
      <c r="H232" s="932" t="s">
        <v>547</v>
      </c>
      <c r="I232" s="933">
        <v>7.3</v>
      </c>
      <c r="J232" s="933">
        <v>3.8</v>
      </c>
      <c r="K232" s="933">
        <v>3</v>
      </c>
      <c r="L232" s="933">
        <v>11.9</v>
      </c>
      <c r="M232" s="933">
        <v>19.100000000000001</v>
      </c>
      <c r="N232" s="933" t="s">
        <v>532</v>
      </c>
      <c r="O232" s="934">
        <v>6.9</v>
      </c>
      <c r="P232" s="934">
        <v>1.3</v>
      </c>
      <c r="Q232" s="934">
        <v>1.1000000000000001</v>
      </c>
      <c r="R232" s="934">
        <v>11.2</v>
      </c>
      <c r="S232" s="934">
        <v>44.6</v>
      </c>
      <c r="T232" s="934" t="s">
        <v>547</v>
      </c>
      <c r="U232" s="935">
        <v>7.2</v>
      </c>
      <c r="V232" s="935">
        <v>4.3</v>
      </c>
      <c r="W232" s="935">
        <v>5.2</v>
      </c>
      <c r="X232" s="935">
        <v>17.3</v>
      </c>
      <c r="Y232" s="935">
        <v>32.9</v>
      </c>
      <c r="Z232" s="936" t="s">
        <v>547</v>
      </c>
      <c r="AA232" s="820"/>
      <c r="AB232" s="820"/>
      <c r="AC232" s="820"/>
      <c r="AD232" s="820"/>
      <c r="AE232" s="820"/>
      <c r="AF232" s="820"/>
      <c r="AG232" s="820"/>
      <c r="AH232" s="820"/>
      <c r="AI232" s="820"/>
    </row>
    <row r="233" spans="1:35">
      <c r="A233" s="857">
        <v>43876</v>
      </c>
      <c r="B233" s="923">
        <v>0.16666666666666666</v>
      </c>
      <c r="C233" s="931"/>
      <c r="D233" s="932"/>
      <c r="E233" s="932"/>
      <c r="F233" s="932">
        <v>391</v>
      </c>
      <c r="G233" s="932"/>
      <c r="H233" s="932" t="s">
        <v>532</v>
      </c>
      <c r="I233" s="933"/>
      <c r="J233" s="933"/>
      <c r="K233" s="933"/>
      <c r="L233" s="933"/>
      <c r="M233" s="933"/>
      <c r="N233" s="933"/>
      <c r="O233" s="934"/>
      <c r="P233" s="934"/>
      <c r="Q233" s="934"/>
      <c r="R233" s="934"/>
      <c r="S233" s="934"/>
      <c r="T233" s="934"/>
      <c r="U233" s="935"/>
      <c r="V233" s="935"/>
      <c r="W233" s="935"/>
      <c r="X233" s="935"/>
      <c r="Y233" s="935"/>
      <c r="Z233" s="936"/>
      <c r="AA233" s="820"/>
      <c r="AB233" s="820"/>
      <c r="AC233" s="820"/>
      <c r="AD233" s="820"/>
      <c r="AE233" s="820"/>
      <c r="AF233" s="820"/>
      <c r="AG233" s="820"/>
      <c r="AH233" s="820"/>
      <c r="AI233" s="820"/>
    </row>
    <row r="234" spans="1:35">
      <c r="A234" s="857">
        <v>43876</v>
      </c>
      <c r="B234" s="923">
        <v>0.29166666666666669</v>
      </c>
      <c r="C234" s="931">
        <v>6.21</v>
      </c>
      <c r="D234" s="932">
        <v>12</v>
      </c>
      <c r="E234" s="932">
        <v>10.6</v>
      </c>
      <c r="F234" s="932">
        <v>375</v>
      </c>
      <c r="G234" s="932">
        <v>64</v>
      </c>
      <c r="H234" s="932" t="s">
        <v>532</v>
      </c>
      <c r="I234" s="933">
        <v>7.46</v>
      </c>
      <c r="J234" s="933">
        <v>3.3</v>
      </c>
      <c r="K234" s="933">
        <v>2.8</v>
      </c>
      <c r="L234" s="933">
        <v>13.9</v>
      </c>
      <c r="M234" s="933">
        <v>32</v>
      </c>
      <c r="N234" s="933" t="s">
        <v>532</v>
      </c>
      <c r="O234" s="934">
        <v>7.05</v>
      </c>
      <c r="P234" s="934">
        <v>0.7</v>
      </c>
      <c r="Q234" s="934">
        <v>0.5</v>
      </c>
      <c r="R234" s="934">
        <v>10.1</v>
      </c>
      <c r="S234" s="934">
        <v>57</v>
      </c>
      <c r="T234" s="934" t="s">
        <v>532</v>
      </c>
      <c r="U234" s="935">
        <v>7.14</v>
      </c>
      <c r="V234" s="935">
        <v>4.4000000000000004</v>
      </c>
      <c r="W234" s="935">
        <v>5.4</v>
      </c>
      <c r="X234" s="935">
        <v>23</v>
      </c>
      <c r="Y234" s="935">
        <v>24.3</v>
      </c>
      <c r="Z234" s="936" t="s">
        <v>532</v>
      </c>
      <c r="AA234" s="820"/>
      <c r="AB234" s="820"/>
      <c r="AC234" s="820"/>
      <c r="AD234" s="820"/>
      <c r="AE234" s="820"/>
      <c r="AF234" s="820"/>
      <c r="AG234" s="820"/>
      <c r="AH234" s="820"/>
      <c r="AI234" s="820"/>
    </row>
    <row r="235" spans="1:35">
      <c r="A235" s="857">
        <v>43877</v>
      </c>
      <c r="B235" s="923">
        <v>0.3125</v>
      </c>
      <c r="C235" s="931">
        <v>6.11</v>
      </c>
      <c r="D235" s="932">
        <v>9.6</v>
      </c>
      <c r="E235" s="932">
        <v>9</v>
      </c>
      <c r="F235" s="932">
        <v>390</v>
      </c>
      <c r="G235" s="932">
        <v>66</v>
      </c>
      <c r="H235" s="932" t="s">
        <v>547</v>
      </c>
      <c r="I235" s="933">
        <v>7.24</v>
      </c>
      <c r="J235" s="933">
        <v>3.2</v>
      </c>
      <c r="K235" s="933">
        <v>2.8</v>
      </c>
      <c r="L235" s="933">
        <v>36.9</v>
      </c>
      <c r="M235" s="933">
        <v>37.9</v>
      </c>
      <c r="N235" s="933" t="s">
        <v>532</v>
      </c>
      <c r="O235" s="934">
        <v>6.94</v>
      </c>
      <c r="P235" s="934">
        <v>2.1</v>
      </c>
      <c r="Q235" s="934">
        <v>1.8</v>
      </c>
      <c r="R235" s="934">
        <v>22.5</v>
      </c>
      <c r="S235" s="934">
        <v>49.9</v>
      </c>
      <c r="T235" s="934" t="s">
        <v>547</v>
      </c>
      <c r="U235" s="935">
        <v>7.02</v>
      </c>
      <c r="V235" s="935">
        <v>9.9</v>
      </c>
      <c r="W235" s="935">
        <v>11.2</v>
      </c>
      <c r="X235" s="935">
        <v>52.6</v>
      </c>
      <c r="Y235" s="935">
        <v>31.5</v>
      </c>
      <c r="Z235" s="936" t="s">
        <v>547</v>
      </c>
      <c r="AA235" s="820"/>
      <c r="AB235" s="820"/>
      <c r="AC235" s="820"/>
      <c r="AD235" s="820"/>
      <c r="AE235" s="820"/>
      <c r="AF235" s="820"/>
      <c r="AG235" s="820"/>
      <c r="AH235" s="820"/>
      <c r="AI235" s="820"/>
    </row>
    <row r="236" spans="1:35">
      <c r="A236" s="857">
        <v>43878</v>
      </c>
      <c r="B236" s="924">
        <v>0.33333333333333331</v>
      </c>
      <c r="C236" s="931">
        <v>6.06</v>
      </c>
      <c r="D236" s="932">
        <v>7.4</v>
      </c>
      <c r="E236" s="932">
        <v>6.7</v>
      </c>
      <c r="F236" s="932"/>
      <c r="G236" s="932">
        <v>82</v>
      </c>
      <c r="H236" s="932" t="s">
        <v>547</v>
      </c>
      <c r="I236" s="933">
        <v>7.19</v>
      </c>
      <c r="J236" s="933"/>
      <c r="K236" s="933"/>
      <c r="L236" s="933"/>
      <c r="M236" s="933">
        <v>26.54</v>
      </c>
      <c r="N236" s="933" t="s">
        <v>606</v>
      </c>
      <c r="O236" s="934">
        <v>6.87</v>
      </c>
      <c r="P236" s="934">
        <v>9.8000000000000007</v>
      </c>
      <c r="Q236" s="934">
        <v>6.6</v>
      </c>
      <c r="R236" s="934"/>
      <c r="S236" s="934">
        <v>56</v>
      </c>
      <c r="T236" s="934" t="s">
        <v>547</v>
      </c>
      <c r="U236" s="935">
        <v>6.92</v>
      </c>
      <c r="V236" s="935">
        <v>11.8</v>
      </c>
      <c r="W236" s="935">
        <v>11.7</v>
      </c>
      <c r="X236" s="935"/>
      <c r="Y236" s="935">
        <v>31</v>
      </c>
      <c r="Z236" s="936" t="s">
        <v>547</v>
      </c>
      <c r="AA236" s="820"/>
      <c r="AB236" s="820"/>
      <c r="AC236" s="820"/>
      <c r="AD236" s="820"/>
      <c r="AE236" s="820"/>
      <c r="AF236" s="820"/>
      <c r="AG236" s="820"/>
      <c r="AH236" s="820"/>
      <c r="AI236" s="820"/>
    </row>
    <row r="237" spans="1:35">
      <c r="A237" s="857">
        <v>43878</v>
      </c>
      <c r="B237" s="924">
        <v>0.46527777777777773</v>
      </c>
      <c r="C237" s="931"/>
      <c r="D237" s="932"/>
      <c r="E237" s="932"/>
      <c r="F237" s="932"/>
      <c r="G237" s="932"/>
      <c r="H237" s="932"/>
      <c r="I237" s="933"/>
      <c r="J237" s="933">
        <v>3.5</v>
      </c>
      <c r="K237" s="933">
        <v>2</v>
      </c>
      <c r="L237" s="933"/>
      <c r="M237" s="933"/>
      <c r="N237" s="933" t="s">
        <v>532</v>
      </c>
      <c r="O237" s="934"/>
      <c r="P237" s="934"/>
      <c r="Q237" s="934"/>
      <c r="R237" s="934"/>
      <c r="S237" s="934"/>
      <c r="T237" s="934"/>
      <c r="U237" s="935"/>
      <c r="V237" s="935"/>
      <c r="W237" s="935"/>
      <c r="X237" s="935"/>
      <c r="Y237" s="935"/>
      <c r="Z237" s="936"/>
      <c r="AA237" s="820"/>
      <c r="AB237" s="820"/>
      <c r="AC237" s="820"/>
      <c r="AD237" s="820"/>
      <c r="AE237" s="820"/>
      <c r="AF237" s="820"/>
      <c r="AG237" s="820"/>
      <c r="AH237" s="820"/>
      <c r="AI237" s="820"/>
    </row>
    <row r="238" spans="1:35">
      <c r="A238" s="857">
        <v>43879</v>
      </c>
      <c r="B238" s="924">
        <v>0.3125</v>
      </c>
      <c r="C238" s="931">
        <v>5.57</v>
      </c>
      <c r="D238" s="932">
        <v>4.5</v>
      </c>
      <c r="E238" s="932">
        <v>3.1</v>
      </c>
      <c r="F238" s="932">
        <v>412</v>
      </c>
      <c r="G238" s="932">
        <v>101</v>
      </c>
      <c r="H238" s="932" t="s">
        <v>532</v>
      </c>
      <c r="I238" s="933">
        <v>7.51</v>
      </c>
      <c r="J238" s="933">
        <v>1.5</v>
      </c>
      <c r="K238" s="933">
        <v>1.4</v>
      </c>
      <c r="L238" s="933">
        <v>30.5</v>
      </c>
      <c r="M238" s="933">
        <v>49.93</v>
      </c>
      <c r="N238" s="933" t="s">
        <v>532</v>
      </c>
      <c r="O238" s="934">
        <v>6.98</v>
      </c>
      <c r="P238" s="934">
        <v>2.7</v>
      </c>
      <c r="Q238" s="934">
        <v>2.2999999999999998</v>
      </c>
      <c r="R238" s="934">
        <v>28</v>
      </c>
      <c r="S238" s="934">
        <v>42.3</v>
      </c>
      <c r="T238" s="934" t="s">
        <v>532</v>
      </c>
      <c r="U238" s="935">
        <v>7.08</v>
      </c>
      <c r="V238" s="935">
        <v>8.5</v>
      </c>
      <c r="W238" s="935">
        <v>9.4</v>
      </c>
      <c r="X238" s="935">
        <v>37.200000000000003</v>
      </c>
      <c r="Y238" s="935">
        <v>36.700000000000003</v>
      </c>
      <c r="Z238" s="936" t="s">
        <v>532</v>
      </c>
      <c r="AA238" s="820"/>
      <c r="AB238" s="820"/>
      <c r="AC238" s="820"/>
      <c r="AD238" s="820"/>
      <c r="AE238" s="820"/>
      <c r="AF238" s="820"/>
      <c r="AG238" s="820"/>
      <c r="AH238" s="820"/>
      <c r="AI238" s="820"/>
    </row>
    <row r="239" spans="1:35">
      <c r="A239" s="857">
        <v>43880</v>
      </c>
      <c r="B239" s="924">
        <v>0.125</v>
      </c>
      <c r="C239" s="931">
        <v>6</v>
      </c>
      <c r="D239" s="932"/>
      <c r="E239" s="932"/>
      <c r="F239" s="932">
        <v>482</v>
      </c>
      <c r="G239" s="932"/>
      <c r="H239" s="932" t="s">
        <v>532</v>
      </c>
      <c r="I239" s="933"/>
      <c r="J239" s="933"/>
      <c r="K239" s="933"/>
      <c r="L239" s="933"/>
      <c r="M239" s="933"/>
      <c r="N239" s="933"/>
      <c r="O239" s="934"/>
      <c r="P239" s="934"/>
      <c r="Q239" s="934"/>
      <c r="R239" s="934"/>
      <c r="S239" s="934"/>
      <c r="T239" s="934"/>
      <c r="U239" s="935"/>
      <c r="V239" s="935"/>
      <c r="W239" s="935"/>
      <c r="X239" s="935"/>
      <c r="Y239" s="935"/>
      <c r="Z239" s="936"/>
      <c r="AA239" s="820"/>
      <c r="AB239" s="820"/>
      <c r="AC239" s="820"/>
      <c r="AD239" s="820"/>
      <c r="AE239" s="820"/>
      <c r="AF239" s="820"/>
      <c r="AG239" s="820"/>
      <c r="AH239" s="820"/>
      <c r="AI239" s="820"/>
    </row>
    <row r="240" spans="1:35">
      <c r="A240" s="857">
        <v>43880</v>
      </c>
      <c r="B240" s="924">
        <v>0.20833333333333334</v>
      </c>
      <c r="C240" s="931">
        <v>6</v>
      </c>
      <c r="D240" s="932">
        <v>4.0999999999999996</v>
      </c>
      <c r="E240" s="932">
        <v>3.3</v>
      </c>
      <c r="F240" s="932">
        <v>444</v>
      </c>
      <c r="G240" s="932">
        <v>78</v>
      </c>
      <c r="H240" s="932" t="s">
        <v>531</v>
      </c>
      <c r="I240" s="933">
        <v>8.5399999999999991</v>
      </c>
      <c r="J240" s="933">
        <v>1.7</v>
      </c>
      <c r="K240" s="933">
        <v>1.5</v>
      </c>
      <c r="L240" s="933">
        <v>35.1</v>
      </c>
      <c r="M240" s="933">
        <v>22</v>
      </c>
      <c r="N240" s="933" t="s">
        <v>531</v>
      </c>
      <c r="O240" s="934">
        <v>6.88</v>
      </c>
      <c r="P240" s="934">
        <v>0.9</v>
      </c>
      <c r="Q240" s="934">
        <v>0.7</v>
      </c>
      <c r="R240" s="934">
        <v>20</v>
      </c>
      <c r="S240" s="934">
        <v>25</v>
      </c>
      <c r="T240" s="934" t="s">
        <v>531</v>
      </c>
      <c r="U240" s="935">
        <v>7.31</v>
      </c>
      <c r="V240" s="935">
        <v>11</v>
      </c>
      <c r="W240" s="935">
        <v>8.1</v>
      </c>
      <c r="X240" s="935">
        <v>51.3</v>
      </c>
      <c r="Y240" s="935">
        <v>28</v>
      </c>
      <c r="Z240" s="936" t="s">
        <v>531</v>
      </c>
      <c r="AA240" s="820"/>
      <c r="AB240" s="820"/>
      <c r="AC240" s="820"/>
      <c r="AD240" s="820"/>
      <c r="AE240" s="820"/>
      <c r="AF240" s="820"/>
      <c r="AG240" s="820"/>
      <c r="AH240" s="820"/>
      <c r="AI240" s="820"/>
    </row>
    <row r="241" spans="1:35">
      <c r="A241" s="857">
        <v>43880</v>
      </c>
      <c r="B241" s="924">
        <v>0.625</v>
      </c>
      <c r="C241" s="931">
        <v>6.2</v>
      </c>
      <c r="D241" s="932"/>
      <c r="E241" s="932"/>
      <c r="F241" s="932">
        <v>365</v>
      </c>
      <c r="G241" s="932"/>
      <c r="H241" s="932" t="s">
        <v>532</v>
      </c>
      <c r="I241" s="933"/>
      <c r="J241" s="933"/>
      <c r="K241" s="933"/>
      <c r="L241" s="933"/>
      <c r="M241" s="933"/>
      <c r="N241" s="933"/>
      <c r="O241" s="934"/>
      <c r="P241" s="934"/>
      <c r="Q241" s="934"/>
      <c r="R241" s="934"/>
      <c r="S241" s="934"/>
      <c r="T241" s="934"/>
      <c r="U241" s="935"/>
      <c r="V241" s="935"/>
      <c r="W241" s="935"/>
      <c r="X241" s="935"/>
      <c r="Y241" s="935"/>
      <c r="Z241" s="936"/>
      <c r="AA241" s="820"/>
      <c r="AB241" s="820"/>
      <c r="AC241" s="820"/>
      <c r="AD241" s="820"/>
      <c r="AE241" s="820"/>
      <c r="AF241" s="820"/>
      <c r="AG241" s="820"/>
      <c r="AH241" s="820"/>
      <c r="AI241" s="820"/>
    </row>
    <row r="242" spans="1:35">
      <c r="A242" s="857">
        <v>43881</v>
      </c>
      <c r="B242" s="924">
        <v>0.39583333333333331</v>
      </c>
      <c r="C242" s="931">
        <v>6.1</v>
      </c>
      <c r="D242" s="932">
        <v>3.2</v>
      </c>
      <c r="E242" s="932">
        <v>2.6</v>
      </c>
      <c r="F242" s="932">
        <v>376</v>
      </c>
      <c r="G242" s="932">
        <v>69</v>
      </c>
      <c r="H242" s="932" t="s">
        <v>532</v>
      </c>
      <c r="I242" s="933">
        <v>7.4</v>
      </c>
      <c r="J242" s="933">
        <v>1.7</v>
      </c>
      <c r="K242" s="933">
        <v>1.7</v>
      </c>
      <c r="L242" s="933">
        <v>36.200000000000003</v>
      </c>
      <c r="M242" s="933">
        <v>21</v>
      </c>
      <c r="N242" s="933" t="s">
        <v>532</v>
      </c>
      <c r="O242" s="934">
        <v>7.1</v>
      </c>
      <c r="P242" s="934">
        <v>0.6</v>
      </c>
      <c r="Q242" s="934">
        <v>0.5</v>
      </c>
      <c r="R242" s="934">
        <v>15.2</v>
      </c>
      <c r="S242" s="934">
        <v>33</v>
      </c>
      <c r="T242" s="934" t="s">
        <v>532</v>
      </c>
      <c r="U242" s="935">
        <v>6.7</v>
      </c>
      <c r="V242" s="935">
        <v>4.4000000000000004</v>
      </c>
      <c r="W242" s="935">
        <v>3.8</v>
      </c>
      <c r="X242" s="935">
        <v>70.8</v>
      </c>
      <c r="Y242" s="935">
        <v>35</v>
      </c>
      <c r="Z242" s="936" t="s">
        <v>532</v>
      </c>
      <c r="AA242" s="820"/>
      <c r="AB242" s="820"/>
      <c r="AC242" s="820"/>
      <c r="AD242" s="820"/>
      <c r="AE242" s="820"/>
      <c r="AF242" s="820"/>
      <c r="AG242" s="820"/>
      <c r="AH242" s="820"/>
      <c r="AI242" s="820"/>
    </row>
    <row r="243" spans="1:35">
      <c r="A243" s="857">
        <v>43882</v>
      </c>
      <c r="B243" s="924">
        <v>0.3611111111111111</v>
      </c>
      <c r="C243" s="931">
        <v>6.1</v>
      </c>
      <c r="D243" s="932">
        <v>0.8</v>
      </c>
      <c r="E243" s="932">
        <v>0.8</v>
      </c>
      <c r="F243" s="932">
        <v>414</v>
      </c>
      <c r="G243" s="932">
        <v>66</v>
      </c>
      <c r="H243" s="932" t="s">
        <v>532</v>
      </c>
      <c r="I243" s="933">
        <v>7.6</v>
      </c>
      <c r="J243" s="933">
        <v>1.3</v>
      </c>
      <c r="K243" s="933">
        <v>1.2</v>
      </c>
      <c r="L243" s="933">
        <v>36.4</v>
      </c>
      <c r="M243" s="933">
        <v>35</v>
      </c>
      <c r="N243" s="933" t="s">
        <v>532</v>
      </c>
      <c r="O243" s="934">
        <v>7.2</v>
      </c>
      <c r="P243" s="934">
        <v>0.3</v>
      </c>
      <c r="Q243" s="934">
        <v>0.3</v>
      </c>
      <c r="R243" s="934">
        <v>16</v>
      </c>
      <c r="S243" s="934">
        <v>34</v>
      </c>
      <c r="T243" s="934" t="s">
        <v>532</v>
      </c>
      <c r="U243" s="935">
        <v>6.6</v>
      </c>
      <c r="V243" s="935">
        <v>1.5</v>
      </c>
      <c r="W243" s="935">
        <v>2</v>
      </c>
      <c r="X243" s="935">
        <v>67.599999999999994</v>
      </c>
      <c r="Y243" s="935">
        <v>40</v>
      </c>
      <c r="Z243" s="936" t="s">
        <v>532</v>
      </c>
      <c r="AA243" s="820"/>
      <c r="AB243" s="820"/>
      <c r="AC243" s="820"/>
      <c r="AD243" s="820"/>
      <c r="AE243" s="820"/>
      <c r="AF243" s="820"/>
      <c r="AG243" s="820"/>
      <c r="AH243" s="820"/>
      <c r="AI243" s="820"/>
    </row>
    <row r="244" spans="1:35">
      <c r="A244" s="857">
        <v>43883</v>
      </c>
      <c r="B244" s="924">
        <v>0.39583333333333331</v>
      </c>
      <c r="C244" s="931">
        <v>6.1</v>
      </c>
      <c r="D244" s="932">
        <v>2.5</v>
      </c>
      <c r="E244" s="932">
        <v>3.6</v>
      </c>
      <c r="F244" s="932">
        <v>297</v>
      </c>
      <c r="G244" s="932">
        <v>67</v>
      </c>
      <c r="H244" s="932" t="s">
        <v>531</v>
      </c>
      <c r="I244" s="933">
        <v>6.8</v>
      </c>
      <c r="J244" s="933">
        <v>2.2000000000000002</v>
      </c>
      <c r="K244" s="933">
        <v>2</v>
      </c>
      <c r="L244" s="933">
        <v>29</v>
      </c>
      <c r="M244" s="933">
        <v>12</v>
      </c>
      <c r="N244" s="933" t="s">
        <v>586</v>
      </c>
      <c r="O244" s="934">
        <v>6.9</v>
      </c>
      <c r="P244" s="934">
        <v>0.6</v>
      </c>
      <c r="Q244" s="934">
        <v>1</v>
      </c>
      <c r="R244" s="934">
        <v>25</v>
      </c>
      <c r="S244" s="934">
        <v>5</v>
      </c>
      <c r="T244" s="934" t="s">
        <v>531</v>
      </c>
      <c r="U244" s="935">
        <v>6.3</v>
      </c>
      <c r="V244" s="935">
        <v>9.1999999999999993</v>
      </c>
      <c r="W244" s="935">
        <v>4.5</v>
      </c>
      <c r="X244" s="935">
        <v>64</v>
      </c>
      <c r="Y244" s="935">
        <v>41</v>
      </c>
      <c r="Z244" s="936" t="s">
        <v>531</v>
      </c>
    </row>
    <row r="245" spans="1:35">
      <c r="A245" s="857">
        <v>43884</v>
      </c>
      <c r="B245" s="924">
        <v>0.36805555555555558</v>
      </c>
      <c r="C245" s="931">
        <v>6.3</v>
      </c>
      <c r="D245" s="932">
        <v>4.3</v>
      </c>
      <c r="E245" s="932">
        <v>3.7</v>
      </c>
      <c r="F245" s="932">
        <v>341</v>
      </c>
      <c r="G245" s="932">
        <v>59</v>
      </c>
      <c r="H245" s="932" t="s">
        <v>532</v>
      </c>
      <c r="I245" s="933">
        <v>7.5</v>
      </c>
      <c r="J245" s="933">
        <v>3.9</v>
      </c>
      <c r="K245" s="933">
        <v>3</v>
      </c>
      <c r="L245" s="933">
        <v>31</v>
      </c>
      <c r="M245" s="933">
        <v>26</v>
      </c>
      <c r="N245" s="933" t="s">
        <v>586</v>
      </c>
      <c r="O245" s="934">
        <v>7.1</v>
      </c>
      <c r="P245" s="934">
        <v>0.7</v>
      </c>
      <c r="Q245" s="934">
        <v>1.1000000000000001</v>
      </c>
      <c r="R245" s="934">
        <v>13</v>
      </c>
      <c r="S245" s="934">
        <v>36</v>
      </c>
      <c r="T245" s="934" t="s">
        <v>531</v>
      </c>
      <c r="U245" s="935">
        <v>7.1</v>
      </c>
      <c r="V245" s="935">
        <v>5</v>
      </c>
      <c r="W245" s="935">
        <v>4.2</v>
      </c>
      <c r="X245" s="935">
        <v>61</v>
      </c>
      <c r="Y245" s="935">
        <v>31</v>
      </c>
      <c r="Z245" s="936" t="s">
        <v>531</v>
      </c>
    </row>
    <row r="246" spans="1:35">
      <c r="A246" s="857">
        <v>43885</v>
      </c>
      <c r="B246" s="924">
        <v>6.25E-2</v>
      </c>
      <c r="C246" s="931">
        <v>6.19</v>
      </c>
      <c r="D246" s="932">
        <v>6.4</v>
      </c>
      <c r="E246" s="932">
        <v>5.0999999999999996</v>
      </c>
      <c r="F246" s="932">
        <v>262</v>
      </c>
      <c r="G246" s="932">
        <v>71</v>
      </c>
      <c r="H246" s="932" t="s">
        <v>531</v>
      </c>
      <c r="I246" s="933">
        <v>6.53</v>
      </c>
      <c r="J246" s="933">
        <v>5.6</v>
      </c>
      <c r="K246" s="933">
        <v>4.3</v>
      </c>
      <c r="L246" s="933">
        <v>10.5</v>
      </c>
      <c r="M246" s="933">
        <v>13.6</v>
      </c>
      <c r="N246" s="933" t="s">
        <v>531</v>
      </c>
      <c r="O246" s="934">
        <v>7.21</v>
      </c>
      <c r="P246" s="934">
        <v>2.2000000000000002</v>
      </c>
      <c r="Q246" s="934">
        <v>1.8</v>
      </c>
      <c r="R246" s="934">
        <v>11.6</v>
      </c>
      <c r="S246" s="934">
        <v>13.7</v>
      </c>
      <c r="T246" s="934" t="s">
        <v>531</v>
      </c>
      <c r="U246" s="935">
        <v>6.72</v>
      </c>
      <c r="V246" s="935">
        <v>10.9</v>
      </c>
      <c r="W246" s="935">
        <v>9.9</v>
      </c>
      <c r="X246" s="935">
        <v>45.5</v>
      </c>
      <c r="Y246" s="935">
        <v>37.6</v>
      </c>
      <c r="Z246" s="936" t="s">
        <v>531</v>
      </c>
    </row>
    <row r="247" spans="1:35">
      <c r="A247" s="857">
        <v>43886</v>
      </c>
      <c r="B247" s="924">
        <v>0.33333333333333331</v>
      </c>
      <c r="C247" s="931">
        <v>6.1</v>
      </c>
      <c r="D247" s="932">
        <v>0.1</v>
      </c>
      <c r="E247" s="932">
        <v>1.3</v>
      </c>
      <c r="F247" s="932">
        <v>239</v>
      </c>
      <c r="G247" s="932">
        <v>77</v>
      </c>
      <c r="H247" s="932" t="s">
        <v>532</v>
      </c>
      <c r="I247" s="933">
        <v>7.2</v>
      </c>
      <c r="J247" s="933">
        <v>1.9</v>
      </c>
      <c r="K247" s="933">
        <v>0.2</v>
      </c>
      <c r="L247" s="933">
        <v>23</v>
      </c>
      <c r="M247" s="933">
        <v>13</v>
      </c>
      <c r="N247" s="933" t="s">
        <v>532</v>
      </c>
      <c r="O247" s="934">
        <v>7.2</v>
      </c>
      <c r="P247" s="934">
        <v>1.3</v>
      </c>
      <c r="Q247" s="934">
        <v>1</v>
      </c>
      <c r="R247" s="934">
        <v>12</v>
      </c>
      <c r="S247" s="934">
        <v>25</v>
      </c>
      <c r="T247" s="934" t="s">
        <v>532</v>
      </c>
      <c r="U247" s="935">
        <v>6.8</v>
      </c>
      <c r="V247" s="935">
        <v>10</v>
      </c>
      <c r="W247" s="935">
        <v>9.4</v>
      </c>
      <c r="X247" s="935">
        <v>60</v>
      </c>
      <c r="Y247" s="935">
        <v>28</v>
      </c>
      <c r="Z247" s="936" t="s">
        <v>532</v>
      </c>
    </row>
    <row r="248" spans="1:35">
      <c r="A248" s="857">
        <v>43887</v>
      </c>
      <c r="B248" s="924">
        <v>0.375</v>
      </c>
      <c r="C248" s="931">
        <v>6.2</v>
      </c>
      <c r="D248" s="932">
        <v>2.2999999999999998</v>
      </c>
      <c r="E248" s="932">
        <v>2</v>
      </c>
      <c r="F248" s="932">
        <v>268</v>
      </c>
      <c r="G248" s="932">
        <v>116</v>
      </c>
      <c r="H248" s="932" t="s">
        <v>532</v>
      </c>
      <c r="I248" s="933">
        <v>6.85</v>
      </c>
      <c r="J248" s="933">
        <v>1.8</v>
      </c>
      <c r="K248" s="933">
        <v>1</v>
      </c>
      <c r="L248" s="933">
        <v>30</v>
      </c>
      <c r="M248" s="933">
        <v>17</v>
      </c>
      <c r="N248" s="933" t="s">
        <v>532</v>
      </c>
      <c r="O248" s="934">
        <v>6.9</v>
      </c>
      <c r="P248" s="934">
        <v>1.1000000000000001</v>
      </c>
      <c r="Q248" s="934">
        <v>0.6</v>
      </c>
      <c r="R248" s="934">
        <v>16.5</v>
      </c>
      <c r="S248" s="934">
        <v>47</v>
      </c>
      <c r="T248" s="934" t="s">
        <v>532</v>
      </c>
      <c r="U248" s="935">
        <v>6.75</v>
      </c>
      <c r="V248" s="935">
        <v>5.9</v>
      </c>
      <c r="W248" s="935">
        <v>5.6</v>
      </c>
      <c r="X248" s="935">
        <v>59.8</v>
      </c>
      <c r="Y248" s="935">
        <v>25</v>
      </c>
      <c r="Z248" s="936" t="s">
        <v>532</v>
      </c>
    </row>
    <row r="249" spans="1:35">
      <c r="A249" s="857">
        <v>43887</v>
      </c>
      <c r="B249" s="924">
        <v>0.5</v>
      </c>
      <c r="C249" s="931"/>
      <c r="D249" s="932"/>
      <c r="E249" s="932"/>
      <c r="F249" s="939"/>
      <c r="G249" s="950"/>
      <c r="H249" s="950"/>
      <c r="I249" s="933"/>
      <c r="J249" s="933"/>
      <c r="K249" s="933"/>
      <c r="L249" s="941"/>
      <c r="M249" s="942"/>
      <c r="N249" s="942"/>
      <c r="O249" s="934">
        <v>6.8</v>
      </c>
      <c r="P249" s="934">
        <v>0.7</v>
      </c>
      <c r="Q249" s="934">
        <v>0.7</v>
      </c>
      <c r="R249" s="943">
        <v>21.7</v>
      </c>
      <c r="S249" s="944">
        <v>18.3</v>
      </c>
      <c r="T249" s="944" t="s">
        <v>586</v>
      </c>
      <c r="U249" s="935"/>
      <c r="V249" s="935"/>
      <c r="W249" s="935"/>
      <c r="X249" s="945"/>
      <c r="Y249" s="946"/>
      <c r="Z249" s="947"/>
    </row>
    <row r="250" spans="1:35">
      <c r="A250" s="857">
        <v>43888</v>
      </c>
      <c r="B250" s="924">
        <v>0.40277777777777773</v>
      </c>
      <c r="C250" s="931">
        <v>6</v>
      </c>
      <c r="D250" s="932">
        <v>2.7</v>
      </c>
      <c r="E250" s="932">
        <v>2.4</v>
      </c>
      <c r="F250" s="939">
        <v>274</v>
      </c>
      <c r="G250" s="950">
        <v>121</v>
      </c>
      <c r="H250" s="950" t="s">
        <v>532</v>
      </c>
      <c r="I250" s="933">
        <v>6.6</v>
      </c>
      <c r="J250" s="933">
        <v>2.6</v>
      </c>
      <c r="K250" s="933">
        <v>2.1</v>
      </c>
      <c r="L250" s="941">
        <v>25</v>
      </c>
      <c r="M250" s="942">
        <v>21</v>
      </c>
      <c r="N250" s="942" t="s">
        <v>532</v>
      </c>
      <c r="O250" s="934">
        <v>7</v>
      </c>
      <c r="P250" s="934">
        <v>0.9</v>
      </c>
      <c r="Q250" s="934">
        <v>1.5</v>
      </c>
      <c r="R250" s="943">
        <v>15</v>
      </c>
      <c r="S250" s="944">
        <v>35</v>
      </c>
      <c r="T250" s="944" t="s">
        <v>532</v>
      </c>
      <c r="U250" s="935">
        <v>7.1</v>
      </c>
      <c r="V250" s="935">
        <v>7.8</v>
      </c>
      <c r="W250" s="935">
        <v>8</v>
      </c>
      <c r="X250" s="945">
        <v>58</v>
      </c>
      <c r="Y250" s="946">
        <v>33</v>
      </c>
      <c r="Z250" s="947" t="s">
        <v>532</v>
      </c>
    </row>
    <row r="251" spans="1:35">
      <c r="A251" s="857">
        <v>43889</v>
      </c>
      <c r="B251" s="924">
        <v>0.35416666666666669</v>
      </c>
      <c r="C251" s="931">
        <v>6.1</v>
      </c>
      <c r="D251" s="932">
        <v>1.3</v>
      </c>
      <c r="E251" s="932">
        <v>0.5</v>
      </c>
      <c r="F251" s="939">
        <v>222</v>
      </c>
      <c r="G251" s="950">
        <v>173</v>
      </c>
      <c r="H251" s="950" t="s">
        <v>532</v>
      </c>
      <c r="I251" s="933">
        <v>6.4</v>
      </c>
      <c r="J251" s="933">
        <v>1.1000000000000001</v>
      </c>
      <c r="K251" s="933">
        <v>0.7</v>
      </c>
      <c r="L251" s="941">
        <v>12.3</v>
      </c>
      <c r="M251" s="942">
        <v>26.54</v>
      </c>
      <c r="N251" s="942" t="s">
        <v>532</v>
      </c>
      <c r="O251" s="934">
        <v>7</v>
      </c>
      <c r="P251" s="934">
        <v>0.9</v>
      </c>
      <c r="Q251" s="934">
        <v>0.6</v>
      </c>
      <c r="R251" s="943">
        <v>17</v>
      </c>
      <c r="S251" s="944">
        <v>41.03</v>
      </c>
      <c r="T251" s="944" t="s">
        <v>532</v>
      </c>
      <c r="U251" s="935">
        <v>7.1</v>
      </c>
      <c r="V251" s="935">
        <v>2.8</v>
      </c>
      <c r="W251" s="935">
        <v>2.4</v>
      </c>
      <c r="X251" s="945">
        <v>49</v>
      </c>
      <c r="Y251" s="946">
        <v>25.95</v>
      </c>
      <c r="Z251" s="947" t="s">
        <v>532</v>
      </c>
    </row>
    <row r="252" spans="1:35">
      <c r="A252" s="857">
        <v>43890</v>
      </c>
      <c r="B252" s="924">
        <v>0.36458333333333331</v>
      </c>
      <c r="C252" s="931">
        <v>6.1</v>
      </c>
      <c r="D252" s="932">
        <v>2.2999999999999998</v>
      </c>
      <c r="E252" s="932">
        <v>1.2</v>
      </c>
      <c r="F252" s="939">
        <v>334</v>
      </c>
      <c r="G252" s="950">
        <v>190</v>
      </c>
      <c r="H252" s="950" t="s">
        <v>532</v>
      </c>
      <c r="I252" s="933">
        <v>7.32</v>
      </c>
      <c r="J252" s="933">
        <v>1.5</v>
      </c>
      <c r="K252" s="933">
        <v>1.4</v>
      </c>
      <c r="L252" s="941">
        <v>33</v>
      </c>
      <c r="M252" s="942">
        <v>31</v>
      </c>
      <c r="N252" s="942" t="s">
        <v>532</v>
      </c>
      <c r="O252" s="934">
        <v>6.9</v>
      </c>
      <c r="P252" s="934">
        <v>0.1</v>
      </c>
      <c r="Q252" s="934">
        <v>0.1</v>
      </c>
      <c r="R252" s="943">
        <v>14</v>
      </c>
      <c r="S252" s="944">
        <v>34</v>
      </c>
      <c r="T252" s="944" t="s">
        <v>532</v>
      </c>
      <c r="U252" s="935">
        <v>7.1</v>
      </c>
      <c r="V252" s="935">
        <v>5.7</v>
      </c>
      <c r="W252" s="935">
        <v>7.2</v>
      </c>
      <c r="X252" s="945">
        <v>55</v>
      </c>
      <c r="Y252" s="946">
        <v>35</v>
      </c>
      <c r="Z252" s="947" t="s">
        <v>532</v>
      </c>
    </row>
    <row r="253" spans="1:35" ht="14.4" thickBot="1">
      <c r="A253" s="857">
        <v>43890</v>
      </c>
      <c r="B253" s="925">
        <v>0.84375</v>
      </c>
      <c r="C253" s="937">
        <v>6.06</v>
      </c>
      <c r="D253" s="938">
        <v>4.0999999999999996</v>
      </c>
      <c r="E253" s="938">
        <v>2.7</v>
      </c>
      <c r="F253" s="940">
        <v>369</v>
      </c>
      <c r="G253" s="966">
        <v>128</v>
      </c>
      <c r="H253" s="966" t="s">
        <v>531</v>
      </c>
      <c r="I253" s="967">
        <v>7.36</v>
      </c>
      <c r="J253" s="967">
        <v>2.2999999999999998</v>
      </c>
      <c r="K253" s="967">
        <v>1.5</v>
      </c>
      <c r="L253" s="968">
        <v>16.899999999999999</v>
      </c>
      <c r="M253" s="969">
        <v>24.3</v>
      </c>
      <c r="N253" s="969" t="s">
        <v>531</v>
      </c>
      <c r="O253" s="970">
        <v>7.09</v>
      </c>
      <c r="P253" s="970">
        <v>1.1000000000000001</v>
      </c>
      <c r="Q253" s="970">
        <v>0.9</v>
      </c>
      <c r="R253" s="971">
        <v>11.1</v>
      </c>
      <c r="S253" s="972">
        <v>17.3</v>
      </c>
      <c r="T253" s="972" t="s">
        <v>531</v>
      </c>
      <c r="U253" s="973">
        <v>6.91</v>
      </c>
      <c r="V253" s="973">
        <v>2.2999999999999998</v>
      </c>
      <c r="W253" s="973">
        <v>2.4</v>
      </c>
      <c r="X253" s="974">
        <v>39.799999999999997</v>
      </c>
      <c r="Y253" s="975">
        <v>24.8</v>
      </c>
      <c r="Z253" s="976" t="s">
        <v>531</v>
      </c>
    </row>
  </sheetData>
  <mergeCells count="6">
    <mergeCell ref="U2:Z2"/>
    <mergeCell ref="A3:A4"/>
    <mergeCell ref="B3:B4"/>
    <mergeCell ref="C2:H2"/>
    <mergeCell ref="I2:N2"/>
    <mergeCell ref="O2:T2"/>
  </mergeCells>
  <conditionalFormatting sqref="K94:K104">
    <cfRule type="cellIs" dxfId="35" priority="69" operator="greaterThanOrEqual">
      <formula>15</formula>
    </cfRule>
  </conditionalFormatting>
  <conditionalFormatting sqref="J94:J104">
    <cfRule type="cellIs" dxfId="34" priority="68" operator="greaterThanOrEqual">
      <formula>30</formula>
    </cfRule>
  </conditionalFormatting>
  <conditionalFormatting sqref="I94:I104">
    <cfRule type="cellIs" dxfId="33" priority="67" operator="notBetween">
      <formula>6</formula>
      <formula>9.5</formula>
    </cfRule>
  </conditionalFormatting>
  <conditionalFormatting sqref="L94:L104">
    <cfRule type="cellIs" dxfId="32" priority="53" operator="lessThan">
      <formula>500</formula>
    </cfRule>
    <cfRule type="cellIs" priority="54" operator="greaterThanOrEqual">
      <formula>500</formula>
    </cfRule>
  </conditionalFormatting>
  <conditionalFormatting sqref="J206:J220 J222:J226 J237:J246 J228:J235">
    <cfRule type="expression" dxfId="31" priority="36">
      <formula>J206&gt;30</formula>
    </cfRule>
  </conditionalFormatting>
  <conditionalFormatting sqref="K206:K220 K222:K226 K237:K246 K228:K235">
    <cfRule type="expression" dxfId="30" priority="35">
      <formula>K206&gt;15</formula>
    </cfRule>
  </conditionalFormatting>
  <conditionalFormatting sqref="J221">
    <cfRule type="expression" dxfId="29" priority="34">
      <formula>J221&gt;30</formula>
    </cfRule>
  </conditionalFormatting>
  <conditionalFormatting sqref="K221">
    <cfRule type="expression" dxfId="28" priority="33">
      <formula>K221&gt;15</formula>
    </cfRule>
  </conditionalFormatting>
  <conditionalFormatting sqref="D206:D220 D222:D226 D228:D246">
    <cfRule type="expression" dxfId="27" priority="32">
      <formula>D206&gt;30</formula>
    </cfRule>
  </conditionalFormatting>
  <conditionalFormatting sqref="E206:E220 E222:E226 E228:E246">
    <cfRule type="expression" dxfId="26" priority="31">
      <formula>E206&gt;15</formula>
    </cfRule>
  </conditionalFormatting>
  <conditionalFormatting sqref="D221">
    <cfRule type="expression" dxfId="25" priority="30">
      <formula>D221&gt;30</formula>
    </cfRule>
  </conditionalFormatting>
  <conditionalFormatting sqref="E221">
    <cfRule type="expression" dxfId="24" priority="29">
      <formula>E221&gt;15</formula>
    </cfRule>
  </conditionalFormatting>
  <conditionalFormatting sqref="V206:V220 V222:V226 V228:V246">
    <cfRule type="expression" dxfId="23" priority="28">
      <formula>V206&gt;30</formula>
    </cfRule>
  </conditionalFormatting>
  <conditionalFormatting sqref="W206:W220 W222:W226 W228:W246">
    <cfRule type="expression" dxfId="22" priority="27">
      <formula>W206&gt;15</formula>
    </cfRule>
  </conditionalFormatting>
  <conditionalFormatting sqref="V221">
    <cfRule type="expression" dxfId="21" priority="26">
      <formula>V221&gt;30</formula>
    </cfRule>
  </conditionalFormatting>
  <conditionalFormatting sqref="W221">
    <cfRule type="expression" dxfId="20" priority="25">
      <formula>W221&gt;15</formula>
    </cfRule>
  </conditionalFormatting>
  <conditionalFormatting sqref="P206:P220 P222:P226 P228:P246">
    <cfRule type="expression" dxfId="19" priority="24">
      <formula>P206&gt;30</formula>
    </cfRule>
  </conditionalFormatting>
  <conditionalFormatting sqref="Q206:Q220 Q222:Q226 Q228:Q246">
    <cfRule type="expression" dxfId="18" priority="23">
      <formula>Q206&gt;15</formula>
    </cfRule>
  </conditionalFormatting>
  <conditionalFormatting sqref="P221">
    <cfRule type="expression" dxfId="17" priority="22">
      <formula>P221&gt;30</formula>
    </cfRule>
  </conditionalFormatting>
  <conditionalFormatting sqref="Q221">
    <cfRule type="expression" dxfId="16" priority="21">
      <formula>Q221&gt;15</formula>
    </cfRule>
  </conditionalFormatting>
  <conditionalFormatting sqref="D247:D248">
    <cfRule type="expression" dxfId="15" priority="16">
      <formula>D247&gt;30</formula>
    </cfRule>
  </conditionalFormatting>
  <conditionalFormatting sqref="E247:E248">
    <cfRule type="expression" dxfId="14" priority="15">
      <formula>E247&gt;15</formula>
    </cfRule>
  </conditionalFormatting>
  <conditionalFormatting sqref="J247:J248">
    <cfRule type="expression" dxfId="13" priority="14">
      <formula>J247&gt;30</formula>
    </cfRule>
  </conditionalFormatting>
  <conditionalFormatting sqref="K247:K248">
    <cfRule type="expression" dxfId="12" priority="13">
      <formula>K247&gt;15</formula>
    </cfRule>
  </conditionalFormatting>
  <conditionalFormatting sqref="P247:P248">
    <cfRule type="expression" dxfId="11" priority="12">
      <formula>P247&gt;30</formula>
    </cfRule>
  </conditionalFormatting>
  <conditionalFormatting sqref="Q247:Q248">
    <cfRule type="expression" dxfId="10" priority="11">
      <formula>Q247&gt;15</formula>
    </cfRule>
  </conditionalFormatting>
  <conditionalFormatting sqref="V247:V248">
    <cfRule type="expression" dxfId="9" priority="10">
      <formula>V247&gt;30</formula>
    </cfRule>
  </conditionalFormatting>
  <conditionalFormatting sqref="W247:W248">
    <cfRule type="expression" dxfId="8" priority="9">
      <formula>W247&gt;15</formula>
    </cfRule>
  </conditionalFormatting>
  <conditionalFormatting sqref="D227">
    <cfRule type="expression" dxfId="7" priority="8">
      <formula>D227&gt;30</formula>
    </cfRule>
  </conditionalFormatting>
  <conditionalFormatting sqref="E227">
    <cfRule type="expression" dxfId="6" priority="7">
      <formula>E227&gt;15</formula>
    </cfRule>
  </conditionalFormatting>
  <conditionalFormatting sqref="J227">
    <cfRule type="expression" dxfId="5" priority="6">
      <formula>J227&gt;30</formula>
    </cfRule>
  </conditionalFormatting>
  <conditionalFormatting sqref="K227">
    <cfRule type="expression" dxfId="4" priority="5">
      <formula>K227&gt;15</formula>
    </cfRule>
  </conditionalFormatting>
  <conditionalFormatting sqref="P227">
    <cfRule type="expression" dxfId="3" priority="4">
      <formula>P227&gt;30</formula>
    </cfRule>
  </conditionalFormatting>
  <conditionalFormatting sqref="Q227">
    <cfRule type="expression" dxfId="2" priority="3">
      <formula>Q227&gt;15</formula>
    </cfRule>
  </conditionalFormatting>
  <conditionalFormatting sqref="V227">
    <cfRule type="expression" dxfId="1" priority="2">
      <formula>V227&gt;30</formula>
    </cfRule>
  </conditionalFormatting>
  <conditionalFormatting sqref="W227">
    <cfRule type="expression" dxfId="0" priority="1">
      <formula>W227&gt;15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6"/>
  <sheetViews>
    <sheetView workbookViewId="0">
      <pane xSplit="1" ySplit="4" topLeftCell="B109" activePane="bottomRight" state="frozen"/>
      <selection activeCell="L46" sqref="L46"/>
      <selection pane="topRight" activeCell="L46" sqref="L46"/>
      <selection pane="bottomLeft" activeCell="L46" sqref="L46"/>
      <selection pane="bottomRight" activeCell="I142" sqref="I142"/>
    </sheetView>
  </sheetViews>
  <sheetFormatPr defaultColWidth="9.109375" defaultRowHeight="13.8"/>
  <cols>
    <col min="1" max="2" width="17.88671875" style="197" customWidth="1"/>
    <col min="3" max="3" width="15.88671875" style="197" customWidth="1"/>
    <col min="4" max="4" width="15.33203125" style="197" customWidth="1"/>
    <col min="5" max="5" width="11.44140625" style="197" customWidth="1"/>
    <col min="6" max="8" width="9.109375" style="197"/>
    <col min="9" max="9" width="81.109375" style="197" customWidth="1"/>
    <col min="10" max="16384" width="9.109375" style="197"/>
  </cols>
  <sheetData>
    <row r="1" spans="1:9" ht="15.9" customHeight="1" thickBot="1"/>
    <row r="2" spans="1:9" s="210" customFormat="1" ht="15" customHeight="1">
      <c r="A2" s="1051" t="s">
        <v>262</v>
      </c>
      <c r="B2" s="1051" t="s">
        <v>79</v>
      </c>
      <c r="C2" s="205" t="s">
        <v>320</v>
      </c>
      <c r="D2" s="205" t="s">
        <v>268</v>
      </c>
      <c r="E2" s="206" t="s">
        <v>269</v>
      </c>
      <c r="F2" s="207" t="s">
        <v>263</v>
      </c>
      <c r="G2" s="208" t="s">
        <v>100</v>
      </c>
      <c r="H2" s="209" t="s">
        <v>270</v>
      </c>
      <c r="I2" s="209" t="s">
        <v>264</v>
      </c>
    </row>
    <row r="3" spans="1:9" ht="27" thickBot="1">
      <c r="A3" s="1052"/>
      <c r="B3" s="1052"/>
      <c r="C3" s="211"/>
      <c r="D3" s="262" t="s">
        <v>319</v>
      </c>
      <c r="E3" s="212" t="s">
        <v>265</v>
      </c>
      <c r="F3" s="213"/>
      <c r="G3" s="214" t="s">
        <v>214</v>
      </c>
      <c r="H3" s="215" t="s">
        <v>265</v>
      </c>
      <c r="I3" s="215"/>
    </row>
    <row r="4" spans="1:9" ht="14.4" thickBot="1">
      <c r="A4" s="543" t="s">
        <v>321</v>
      </c>
      <c r="B4" s="543"/>
      <c r="C4" s="275"/>
      <c r="D4" s="275"/>
      <c r="E4" s="276">
        <v>0.3</v>
      </c>
      <c r="F4" s="277" t="s">
        <v>272</v>
      </c>
      <c r="G4" s="278">
        <v>50</v>
      </c>
      <c r="H4" s="279">
        <v>50</v>
      </c>
      <c r="I4" s="280"/>
    </row>
    <row r="5" spans="1:9">
      <c r="A5" s="412">
        <v>43757.451388888891</v>
      </c>
      <c r="B5" s="450">
        <v>43757.451388888891</v>
      </c>
      <c r="C5" s="251" t="s">
        <v>274</v>
      </c>
      <c r="D5" s="252" t="s">
        <v>275</v>
      </c>
      <c r="E5" s="253">
        <v>0</v>
      </c>
      <c r="F5" s="254">
        <v>6.5</v>
      </c>
      <c r="G5" s="255">
        <v>2.64</v>
      </c>
      <c r="H5" s="256" t="s">
        <v>273</v>
      </c>
      <c r="I5" s="261"/>
    </row>
    <row r="6" spans="1:9">
      <c r="A6" s="396">
        <v>43757.701388888891</v>
      </c>
      <c r="B6" s="400">
        <v>43757.701388888891</v>
      </c>
      <c r="C6" s="251" t="s">
        <v>274</v>
      </c>
      <c r="D6" s="257" t="s">
        <v>275</v>
      </c>
      <c r="E6" s="258">
        <v>0</v>
      </c>
      <c r="F6" s="259">
        <v>6.8</v>
      </c>
      <c r="G6" s="260">
        <v>2.1</v>
      </c>
      <c r="H6" s="256" t="s">
        <v>273</v>
      </c>
      <c r="I6" s="261"/>
    </row>
    <row r="7" spans="1:9">
      <c r="A7" s="396">
        <v>43757.71875</v>
      </c>
      <c r="B7" s="400">
        <v>43757.71875</v>
      </c>
      <c r="C7" s="251" t="s">
        <v>274</v>
      </c>
      <c r="D7" s="257" t="s">
        <v>276</v>
      </c>
      <c r="E7" s="258">
        <v>0</v>
      </c>
      <c r="F7" s="259">
        <v>6.5</v>
      </c>
      <c r="G7" s="260">
        <v>3.19</v>
      </c>
      <c r="H7" s="256" t="s">
        <v>273</v>
      </c>
      <c r="I7" s="261"/>
    </row>
    <row r="8" spans="1:9">
      <c r="A8" s="396">
        <v>43758.375</v>
      </c>
      <c r="B8" s="400">
        <v>43758.375</v>
      </c>
      <c r="C8" s="251" t="s">
        <v>274</v>
      </c>
      <c r="D8" s="257" t="s">
        <v>276</v>
      </c>
      <c r="E8" s="258">
        <v>0</v>
      </c>
      <c r="F8" s="259">
        <v>7.15</v>
      </c>
      <c r="G8" s="260">
        <v>4.9800000000000004</v>
      </c>
      <c r="H8" s="256" t="s">
        <v>273</v>
      </c>
      <c r="I8" s="261"/>
    </row>
    <row r="9" spans="1:9">
      <c r="A9" s="396">
        <v>43758.59375</v>
      </c>
      <c r="B9" s="400">
        <v>43758.59375</v>
      </c>
      <c r="C9" s="251" t="s">
        <v>274</v>
      </c>
      <c r="D9" s="257" t="s">
        <v>276</v>
      </c>
      <c r="E9" s="258">
        <v>0</v>
      </c>
      <c r="F9" s="259">
        <v>8.15</v>
      </c>
      <c r="G9" s="260">
        <v>7.71</v>
      </c>
      <c r="H9" s="256" t="s">
        <v>273</v>
      </c>
      <c r="I9" s="261"/>
    </row>
    <row r="10" spans="1:9">
      <c r="A10" s="396">
        <v>43759.805555555555</v>
      </c>
      <c r="B10" s="400">
        <v>43759.805555555555</v>
      </c>
      <c r="C10" s="251" t="s">
        <v>274</v>
      </c>
      <c r="D10" s="257" t="s">
        <v>275</v>
      </c>
      <c r="E10" s="258">
        <v>0</v>
      </c>
      <c r="F10" s="259">
        <v>7.61</v>
      </c>
      <c r="G10" s="260">
        <v>3.32</v>
      </c>
      <c r="H10" s="256" t="s">
        <v>273</v>
      </c>
      <c r="I10" s="261"/>
    </row>
    <row r="11" spans="1:9">
      <c r="A11" s="396">
        <v>43760.336805555555</v>
      </c>
      <c r="B11" s="400">
        <v>43760.336805555555</v>
      </c>
      <c r="C11" s="251" t="s">
        <v>274</v>
      </c>
      <c r="D11" s="257" t="s">
        <v>276</v>
      </c>
      <c r="E11" s="258">
        <v>0</v>
      </c>
      <c r="F11" s="259">
        <v>7.56</v>
      </c>
      <c r="G11" s="260">
        <v>2.79</v>
      </c>
      <c r="H11" s="256" t="s">
        <v>273</v>
      </c>
      <c r="I11" s="261"/>
    </row>
    <row r="12" spans="1:9">
      <c r="A12" s="396">
        <v>43760.870138888888</v>
      </c>
      <c r="B12" s="400">
        <v>43760.870138888888</v>
      </c>
      <c r="C12" s="251" t="s">
        <v>277</v>
      </c>
      <c r="D12" s="257" t="s">
        <v>275</v>
      </c>
      <c r="E12" s="258">
        <v>0</v>
      </c>
      <c r="F12" s="259">
        <v>7.2</v>
      </c>
      <c r="G12" s="260">
        <v>1.41</v>
      </c>
      <c r="H12" s="256" t="s">
        <v>273</v>
      </c>
      <c r="I12" s="261"/>
    </row>
    <row r="13" spans="1:9">
      <c r="A13" s="396">
        <v>43761.378472222219</v>
      </c>
      <c r="B13" s="400">
        <v>43761.378472222219</v>
      </c>
      <c r="C13" s="251" t="s">
        <v>277</v>
      </c>
      <c r="D13" s="257" t="s">
        <v>276</v>
      </c>
      <c r="E13" s="258">
        <v>0</v>
      </c>
      <c r="F13" s="259">
        <v>8.4499999999999993</v>
      </c>
      <c r="G13" s="260">
        <v>2.44</v>
      </c>
      <c r="H13" s="256" t="s">
        <v>273</v>
      </c>
      <c r="I13" s="261"/>
    </row>
    <row r="14" spans="1:9">
      <c r="A14" s="396">
        <v>43761.6875</v>
      </c>
      <c r="B14" s="400">
        <v>43761.6875</v>
      </c>
      <c r="C14" s="251" t="s">
        <v>274</v>
      </c>
      <c r="D14" s="257" t="s">
        <v>276</v>
      </c>
      <c r="E14" s="258">
        <v>0</v>
      </c>
      <c r="F14" s="259">
        <v>8.64</v>
      </c>
      <c r="G14" s="260">
        <v>3.7</v>
      </c>
      <c r="H14" s="256" t="s">
        <v>273</v>
      </c>
      <c r="I14" s="261"/>
    </row>
    <row r="15" spans="1:9">
      <c r="A15" s="396">
        <v>43761.75</v>
      </c>
      <c r="B15" s="400">
        <v>43761.75</v>
      </c>
      <c r="C15" s="251" t="s">
        <v>277</v>
      </c>
      <c r="D15" s="257" t="s">
        <v>275</v>
      </c>
      <c r="E15" s="258">
        <v>0</v>
      </c>
      <c r="F15" s="259">
        <v>8.7100000000000009</v>
      </c>
      <c r="G15" s="260">
        <v>2.65</v>
      </c>
      <c r="H15" s="256" t="s">
        <v>273</v>
      </c>
      <c r="I15" s="261"/>
    </row>
    <row r="16" spans="1:9">
      <c r="A16" s="396">
        <v>43762.375</v>
      </c>
      <c r="B16" s="400">
        <v>43762.375</v>
      </c>
      <c r="C16" s="251" t="s">
        <v>274</v>
      </c>
      <c r="D16" s="257" t="s">
        <v>276</v>
      </c>
      <c r="E16" s="258">
        <v>0</v>
      </c>
      <c r="F16" s="259">
        <v>6.99</v>
      </c>
      <c r="G16" s="260">
        <v>11.3</v>
      </c>
      <c r="H16" s="256" t="s">
        <v>273</v>
      </c>
      <c r="I16" s="261"/>
    </row>
    <row r="17" spans="1:9">
      <c r="A17" s="396">
        <v>43762.390277777777</v>
      </c>
      <c r="B17" s="400">
        <v>43762.390277777777</v>
      </c>
      <c r="C17" s="251" t="s">
        <v>277</v>
      </c>
      <c r="D17" s="257" t="s">
        <v>275</v>
      </c>
      <c r="E17" s="258">
        <v>0</v>
      </c>
      <c r="F17" s="259">
        <v>8.58</v>
      </c>
      <c r="G17" s="260">
        <v>10.1</v>
      </c>
      <c r="H17" s="256" t="s">
        <v>273</v>
      </c>
      <c r="I17" s="261"/>
    </row>
    <row r="18" spans="1:9">
      <c r="A18" s="396">
        <v>43762.722916666666</v>
      </c>
      <c r="B18" s="400">
        <v>43762.722916666666</v>
      </c>
      <c r="C18" s="251" t="s">
        <v>274</v>
      </c>
      <c r="D18" s="257" t="s">
        <v>276</v>
      </c>
      <c r="E18" s="258">
        <v>0</v>
      </c>
      <c r="F18" s="259">
        <v>8.1300000000000008</v>
      </c>
      <c r="G18" s="260">
        <v>18</v>
      </c>
      <c r="H18" s="256" t="s">
        <v>273</v>
      </c>
      <c r="I18" s="261"/>
    </row>
    <row r="19" spans="1:9">
      <c r="A19" s="396">
        <v>43762.836805555555</v>
      </c>
      <c r="B19" s="400">
        <v>43762.836805555555</v>
      </c>
      <c r="C19" s="251" t="s">
        <v>274</v>
      </c>
      <c r="D19" s="257" t="s">
        <v>275</v>
      </c>
      <c r="E19" s="258">
        <v>0</v>
      </c>
      <c r="F19" s="259">
        <v>8.01</v>
      </c>
      <c r="G19" s="260">
        <v>21.7</v>
      </c>
      <c r="H19" s="256" t="s">
        <v>273</v>
      </c>
      <c r="I19" s="261"/>
    </row>
    <row r="20" spans="1:9">
      <c r="A20" s="396">
        <v>43763.395833333336</v>
      </c>
      <c r="B20" s="400">
        <v>43763.395833333336</v>
      </c>
      <c r="C20" s="251" t="s">
        <v>274</v>
      </c>
      <c r="D20" s="257" t="s">
        <v>276</v>
      </c>
      <c r="E20" s="258">
        <v>0</v>
      </c>
      <c r="F20" s="259">
        <v>8.48</v>
      </c>
      <c r="G20" s="260">
        <v>43.9</v>
      </c>
      <c r="H20" s="256" t="s">
        <v>273</v>
      </c>
      <c r="I20" s="261"/>
    </row>
    <row r="21" spans="1:9">
      <c r="A21" s="396">
        <v>43764</v>
      </c>
      <c r="B21" s="400">
        <v>43764</v>
      </c>
      <c r="C21" s="251"/>
      <c r="D21" s="257"/>
      <c r="E21" s="258"/>
      <c r="F21" s="259"/>
      <c r="G21" s="260"/>
      <c r="H21" s="256"/>
      <c r="I21" s="261" t="s">
        <v>322</v>
      </c>
    </row>
    <row r="22" spans="1:9">
      <c r="A22" s="396">
        <v>43765</v>
      </c>
      <c r="B22" s="400">
        <v>43765</v>
      </c>
      <c r="C22" s="251"/>
      <c r="D22" s="257"/>
      <c r="E22" s="258"/>
      <c r="F22" s="259"/>
      <c r="G22" s="260"/>
      <c r="H22" s="256"/>
      <c r="I22" s="261" t="s">
        <v>296</v>
      </c>
    </row>
    <row r="23" spans="1:9">
      <c r="A23" s="396">
        <v>43766.390972222223</v>
      </c>
      <c r="B23" s="400">
        <v>43766.390972222223</v>
      </c>
      <c r="C23" s="251" t="s">
        <v>274</v>
      </c>
      <c r="D23" s="257" t="s">
        <v>276</v>
      </c>
      <c r="E23" s="258">
        <v>0</v>
      </c>
      <c r="F23" s="259">
        <v>8.26</v>
      </c>
      <c r="G23" s="260">
        <v>2.9</v>
      </c>
      <c r="H23" s="256" t="s">
        <v>273</v>
      </c>
      <c r="I23" s="261"/>
    </row>
    <row r="24" spans="1:9">
      <c r="A24" s="396">
        <v>43766.6875</v>
      </c>
      <c r="B24" s="400">
        <v>43766.6875</v>
      </c>
      <c r="C24" s="251" t="s">
        <v>274</v>
      </c>
      <c r="D24" s="257" t="s">
        <v>275</v>
      </c>
      <c r="E24" s="258">
        <v>0</v>
      </c>
      <c r="F24" s="259">
        <v>7</v>
      </c>
      <c r="G24" s="260">
        <v>4.76</v>
      </c>
      <c r="H24" s="256" t="s">
        <v>273</v>
      </c>
      <c r="I24" s="261"/>
    </row>
    <row r="25" spans="1:9">
      <c r="A25" s="396">
        <v>43766.878472222219</v>
      </c>
      <c r="B25" s="400">
        <v>43766.878472222219</v>
      </c>
      <c r="C25" s="251" t="s">
        <v>274</v>
      </c>
      <c r="D25" s="257" t="s">
        <v>328</v>
      </c>
      <c r="E25" s="258">
        <v>0</v>
      </c>
      <c r="F25" s="259">
        <v>8.4700000000000006</v>
      </c>
      <c r="G25" s="260">
        <v>14.6</v>
      </c>
      <c r="H25" s="256" t="s">
        <v>273</v>
      </c>
      <c r="I25" s="261"/>
    </row>
    <row r="26" spans="1:9">
      <c r="A26" s="396">
        <v>43767.423611111109</v>
      </c>
      <c r="B26" s="400">
        <v>43767.423611111109</v>
      </c>
      <c r="C26" s="251" t="s">
        <v>274</v>
      </c>
      <c r="D26" s="257" t="s">
        <v>328</v>
      </c>
      <c r="E26" s="258">
        <v>0</v>
      </c>
      <c r="F26" s="259">
        <v>8.32</v>
      </c>
      <c r="G26" s="260">
        <v>26.5</v>
      </c>
      <c r="H26" s="256" t="s">
        <v>273</v>
      </c>
      <c r="I26" s="261"/>
    </row>
    <row r="27" spans="1:9">
      <c r="A27" s="396">
        <v>43767.703472222223</v>
      </c>
      <c r="B27" s="400">
        <v>43767.703472222223</v>
      </c>
      <c r="C27" s="251" t="s">
        <v>274</v>
      </c>
      <c r="D27" s="257" t="s">
        <v>328</v>
      </c>
      <c r="E27" s="258">
        <v>0</v>
      </c>
      <c r="F27" s="259">
        <v>8.11</v>
      </c>
      <c r="G27" s="260">
        <v>15.1</v>
      </c>
      <c r="H27" s="256" t="s">
        <v>273</v>
      </c>
      <c r="I27" s="261"/>
    </row>
    <row r="28" spans="1:9">
      <c r="A28" s="396">
        <v>43767.840277777781</v>
      </c>
      <c r="B28" s="400">
        <v>43767.840277777781</v>
      </c>
      <c r="C28" s="251" t="s">
        <v>274</v>
      </c>
      <c r="D28" s="257" t="s">
        <v>328</v>
      </c>
      <c r="E28" s="258">
        <v>0</v>
      </c>
      <c r="F28" s="259">
        <v>7.47</v>
      </c>
      <c r="G28" s="260">
        <v>14.5</v>
      </c>
      <c r="H28" s="256" t="s">
        <v>273</v>
      </c>
      <c r="I28" s="261"/>
    </row>
    <row r="29" spans="1:9">
      <c r="A29" s="396">
        <v>43768.416666666664</v>
      </c>
      <c r="B29" s="400">
        <v>43768.416666666664</v>
      </c>
      <c r="C29" s="251" t="s">
        <v>274</v>
      </c>
      <c r="D29" s="257" t="s">
        <v>328</v>
      </c>
      <c r="E29" s="258">
        <v>0</v>
      </c>
      <c r="F29" s="259">
        <v>7.94</v>
      </c>
      <c r="G29" s="260">
        <v>25.3</v>
      </c>
      <c r="H29" s="256" t="s">
        <v>273</v>
      </c>
      <c r="I29" s="261"/>
    </row>
    <row r="30" spans="1:9">
      <c r="A30" s="396">
        <v>43768.840277777781</v>
      </c>
      <c r="B30" s="400">
        <v>43768.840277777781</v>
      </c>
      <c r="C30" s="251" t="s">
        <v>274</v>
      </c>
      <c r="D30" s="257" t="s">
        <v>328</v>
      </c>
      <c r="E30" s="258">
        <v>0</v>
      </c>
      <c r="F30" s="259">
        <v>8.06</v>
      </c>
      <c r="G30" s="260">
        <v>26.9</v>
      </c>
      <c r="H30" s="256" t="s">
        <v>273</v>
      </c>
      <c r="I30" s="261"/>
    </row>
    <row r="31" spans="1:9" ht="14.4" thickBot="1">
      <c r="A31" s="548">
        <v>43769.430555555555</v>
      </c>
      <c r="B31" s="549">
        <v>43769.430555555555</v>
      </c>
      <c r="C31" s="459" t="s">
        <v>274</v>
      </c>
      <c r="D31" s="460" t="s">
        <v>275</v>
      </c>
      <c r="E31" s="461">
        <v>0</v>
      </c>
      <c r="F31" s="457">
        <v>8</v>
      </c>
      <c r="G31" s="456">
        <v>30.1</v>
      </c>
      <c r="H31" s="462" t="s">
        <v>273</v>
      </c>
      <c r="I31" s="463"/>
    </row>
    <row r="32" spans="1:9">
      <c r="A32" s="412">
        <v>43770.354166666664</v>
      </c>
      <c r="B32" s="450">
        <v>43770.354166666664</v>
      </c>
      <c r="C32" s="544" t="s">
        <v>274</v>
      </c>
      <c r="D32" s="464" t="s">
        <v>276</v>
      </c>
      <c r="E32" s="465">
        <v>0</v>
      </c>
      <c r="F32" s="466">
        <v>7.85</v>
      </c>
      <c r="G32" s="467">
        <v>42.61</v>
      </c>
      <c r="H32" s="468" t="s">
        <v>273</v>
      </c>
      <c r="I32" s="474"/>
    </row>
    <row r="33" spans="1:9">
      <c r="A33" s="396">
        <v>43770.4375</v>
      </c>
      <c r="B33" s="400">
        <v>43770.4375</v>
      </c>
      <c r="C33" s="545" t="s">
        <v>274</v>
      </c>
      <c r="D33" s="257" t="s">
        <v>276</v>
      </c>
      <c r="E33" s="258">
        <v>0</v>
      </c>
      <c r="F33" s="259">
        <v>7.9</v>
      </c>
      <c r="G33" s="260">
        <v>38.450000000000003</v>
      </c>
      <c r="H33" s="256" t="s">
        <v>273</v>
      </c>
      <c r="I33" s="475"/>
    </row>
    <row r="34" spans="1:9">
      <c r="A34" s="396">
        <v>43770.6875</v>
      </c>
      <c r="B34" s="400">
        <v>43770.6875</v>
      </c>
      <c r="C34" s="545" t="s">
        <v>274</v>
      </c>
      <c r="D34" s="257" t="s">
        <v>276</v>
      </c>
      <c r="E34" s="258">
        <v>0</v>
      </c>
      <c r="F34" s="259"/>
      <c r="G34" s="260">
        <v>42</v>
      </c>
      <c r="H34" s="256" t="s">
        <v>273</v>
      </c>
      <c r="I34" s="475"/>
    </row>
    <row r="35" spans="1:9">
      <c r="A35" s="396">
        <v>43771.333333333336</v>
      </c>
      <c r="B35" s="400">
        <v>43771.333333333336</v>
      </c>
      <c r="C35" s="545" t="s">
        <v>274</v>
      </c>
      <c r="D35" s="257" t="s">
        <v>276</v>
      </c>
      <c r="E35" s="258">
        <v>0</v>
      </c>
      <c r="F35" s="259">
        <v>8</v>
      </c>
      <c r="G35" s="260">
        <v>69</v>
      </c>
      <c r="H35" s="256" t="s">
        <v>273</v>
      </c>
      <c r="I35" s="475"/>
    </row>
    <row r="36" spans="1:9">
      <c r="A36" s="396">
        <v>43771.395833333336</v>
      </c>
      <c r="B36" s="400">
        <v>43771.395833333336</v>
      </c>
      <c r="C36" s="545" t="s">
        <v>274</v>
      </c>
      <c r="D36" s="257" t="s">
        <v>276</v>
      </c>
      <c r="E36" s="258">
        <v>0</v>
      </c>
      <c r="F36" s="259">
        <v>7.98</v>
      </c>
      <c r="G36" s="260">
        <v>37.799999999999997</v>
      </c>
      <c r="H36" s="256" t="s">
        <v>273</v>
      </c>
      <c r="I36" s="475"/>
    </row>
    <row r="37" spans="1:9">
      <c r="A37" s="396">
        <v>43771.5</v>
      </c>
      <c r="B37" s="400">
        <v>43771.5</v>
      </c>
      <c r="C37" s="545" t="s">
        <v>274</v>
      </c>
      <c r="D37" s="257" t="s">
        <v>276</v>
      </c>
      <c r="E37" s="258">
        <v>0</v>
      </c>
      <c r="F37" s="259">
        <v>8.52</v>
      </c>
      <c r="G37" s="260">
        <v>62.8</v>
      </c>
      <c r="H37" s="256" t="s">
        <v>273</v>
      </c>
      <c r="I37" s="475"/>
    </row>
    <row r="38" spans="1:9">
      <c r="A38" s="396">
        <v>43771.625</v>
      </c>
      <c r="B38" s="400">
        <v>43771.625</v>
      </c>
      <c r="C38" s="545" t="s">
        <v>274</v>
      </c>
      <c r="D38" s="257" t="s">
        <v>276</v>
      </c>
      <c r="E38" s="258">
        <v>0</v>
      </c>
      <c r="F38" s="259">
        <v>8.44</v>
      </c>
      <c r="G38" s="260">
        <v>74.2</v>
      </c>
      <c r="H38" s="256" t="s">
        <v>273</v>
      </c>
      <c r="I38" s="475"/>
    </row>
    <row r="39" spans="1:9">
      <c r="A39" s="396">
        <v>43771.680555555555</v>
      </c>
      <c r="B39" s="400">
        <v>43771.680555555555</v>
      </c>
      <c r="C39" s="545" t="s">
        <v>274</v>
      </c>
      <c r="D39" s="257" t="s">
        <v>276</v>
      </c>
      <c r="E39" s="258">
        <v>0</v>
      </c>
      <c r="F39" s="259">
        <v>8.4499999999999993</v>
      </c>
      <c r="G39" s="260">
        <v>78.099999999999994</v>
      </c>
      <c r="H39" s="256" t="s">
        <v>273</v>
      </c>
      <c r="I39" s="475"/>
    </row>
    <row r="40" spans="1:9">
      <c r="A40" s="396">
        <v>43771.770833333336</v>
      </c>
      <c r="B40" s="400">
        <v>43771.770833333336</v>
      </c>
      <c r="C40" s="545" t="s">
        <v>274</v>
      </c>
      <c r="D40" s="257" t="s">
        <v>276</v>
      </c>
      <c r="E40" s="258">
        <v>0</v>
      </c>
      <c r="F40" s="259">
        <v>7.6</v>
      </c>
      <c r="G40" s="260">
        <v>42.9</v>
      </c>
      <c r="H40" s="256" t="s">
        <v>273</v>
      </c>
      <c r="I40" s="475"/>
    </row>
    <row r="41" spans="1:9">
      <c r="A41" s="396">
        <v>43771.864583333336</v>
      </c>
      <c r="B41" s="400">
        <v>43771.864583333336</v>
      </c>
      <c r="C41" s="545" t="s">
        <v>318</v>
      </c>
      <c r="D41" s="257" t="s">
        <v>276</v>
      </c>
      <c r="E41" s="258">
        <v>0</v>
      </c>
      <c r="F41" s="259">
        <v>7.7</v>
      </c>
      <c r="G41" s="260">
        <v>64.099999999999994</v>
      </c>
      <c r="H41" s="256" t="s">
        <v>273</v>
      </c>
      <c r="I41" s="475"/>
    </row>
    <row r="42" spans="1:9">
      <c r="A42" s="396">
        <v>43772.510416666664</v>
      </c>
      <c r="B42" s="400">
        <v>43772.510416666664</v>
      </c>
      <c r="C42" s="545" t="s">
        <v>318</v>
      </c>
      <c r="D42" s="257" t="s">
        <v>276</v>
      </c>
      <c r="E42" s="258">
        <v>0</v>
      </c>
      <c r="F42" s="259">
        <v>8.6</v>
      </c>
      <c r="G42" s="260">
        <v>19.100000000000001</v>
      </c>
      <c r="H42" s="256" t="s">
        <v>273</v>
      </c>
      <c r="I42" s="475"/>
    </row>
    <row r="43" spans="1:9">
      <c r="A43" s="396">
        <v>43772.583333333336</v>
      </c>
      <c r="B43" s="400">
        <v>43772.583333333336</v>
      </c>
      <c r="C43" s="545" t="s">
        <v>318</v>
      </c>
      <c r="D43" s="257" t="s">
        <v>276</v>
      </c>
      <c r="E43" s="258">
        <v>0</v>
      </c>
      <c r="F43" s="259">
        <v>8.0500000000000007</v>
      </c>
      <c r="G43" s="260">
        <v>13.2</v>
      </c>
      <c r="H43" s="256" t="s">
        <v>273</v>
      </c>
      <c r="I43" s="475"/>
    </row>
    <row r="44" spans="1:9">
      <c r="A44" s="396">
        <v>43772.6875</v>
      </c>
      <c r="B44" s="400">
        <v>43772.6875</v>
      </c>
      <c r="C44" s="545" t="s">
        <v>318</v>
      </c>
      <c r="D44" s="257" t="s">
        <v>276</v>
      </c>
      <c r="E44" s="258">
        <v>0</v>
      </c>
      <c r="F44" s="259">
        <v>7.44</v>
      </c>
      <c r="G44" s="260">
        <v>10</v>
      </c>
      <c r="H44" s="256" t="s">
        <v>273</v>
      </c>
      <c r="I44" s="475"/>
    </row>
    <row r="45" spans="1:9">
      <c r="A45" s="396">
        <v>43772.791666666664</v>
      </c>
      <c r="B45" s="400">
        <v>43772.791666666664</v>
      </c>
      <c r="C45" s="545" t="s">
        <v>318</v>
      </c>
      <c r="D45" s="257" t="s">
        <v>276</v>
      </c>
      <c r="E45" s="258">
        <v>0</v>
      </c>
      <c r="F45" s="259">
        <v>7.5</v>
      </c>
      <c r="G45" s="260">
        <v>12.9</v>
      </c>
      <c r="H45" s="256" t="s">
        <v>273</v>
      </c>
      <c r="I45" s="475"/>
    </row>
    <row r="46" spans="1:9">
      <c r="A46" s="396">
        <v>43773.520833333336</v>
      </c>
      <c r="B46" s="400">
        <v>43773.520833333336</v>
      </c>
      <c r="C46" s="545" t="s">
        <v>274</v>
      </c>
      <c r="D46" s="257" t="s">
        <v>276</v>
      </c>
      <c r="E46" s="258">
        <v>0</v>
      </c>
      <c r="F46" s="259">
        <v>8.4</v>
      </c>
      <c r="G46" s="260">
        <v>75.2</v>
      </c>
      <c r="H46" s="256" t="s">
        <v>273</v>
      </c>
      <c r="I46" s="475" t="s">
        <v>327</v>
      </c>
    </row>
    <row r="47" spans="1:9">
      <c r="A47" s="396">
        <v>43773.520833333336</v>
      </c>
      <c r="B47" s="400">
        <v>43773.520833333336</v>
      </c>
      <c r="C47" s="545" t="s">
        <v>318</v>
      </c>
      <c r="D47" s="257" t="s">
        <v>276</v>
      </c>
      <c r="E47" s="258">
        <v>0</v>
      </c>
      <c r="F47" s="259">
        <v>7.65</v>
      </c>
      <c r="G47" s="260">
        <v>34.5</v>
      </c>
      <c r="H47" s="256" t="s">
        <v>273</v>
      </c>
      <c r="I47" s="475"/>
    </row>
    <row r="48" spans="1:9">
      <c r="A48" s="396">
        <v>43773.541666666664</v>
      </c>
      <c r="B48" s="400">
        <v>43773.541666666664</v>
      </c>
      <c r="C48" s="545" t="s">
        <v>318</v>
      </c>
      <c r="D48" s="257" t="s">
        <v>276</v>
      </c>
      <c r="E48" s="258">
        <v>0</v>
      </c>
      <c r="F48" s="259">
        <v>7.3</v>
      </c>
      <c r="G48" s="260">
        <v>29.8</v>
      </c>
      <c r="H48" s="256" t="s">
        <v>273</v>
      </c>
      <c r="I48" s="475"/>
    </row>
    <row r="49" spans="1:9">
      <c r="A49" s="396">
        <v>43773.625</v>
      </c>
      <c r="B49" s="400">
        <v>43773.625</v>
      </c>
      <c r="C49" s="545" t="s">
        <v>318</v>
      </c>
      <c r="D49" s="257" t="s">
        <v>276</v>
      </c>
      <c r="E49" s="258">
        <v>0</v>
      </c>
      <c r="F49" s="259">
        <v>7.73</v>
      </c>
      <c r="G49" s="260">
        <v>22.8</v>
      </c>
      <c r="H49" s="256" t="s">
        <v>273</v>
      </c>
      <c r="I49" s="475"/>
    </row>
    <row r="50" spans="1:9">
      <c r="A50" s="396">
        <v>43773.694444444445</v>
      </c>
      <c r="B50" s="400">
        <v>43773.694444444445</v>
      </c>
      <c r="C50" s="545" t="s">
        <v>318</v>
      </c>
      <c r="D50" s="257" t="s">
        <v>276</v>
      </c>
      <c r="E50" s="258">
        <v>0</v>
      </c>
      <c r="F50" s="259">
        <v>7.86</v>
      </c>
      <c r="G50" s="260">
        <v>16</v>
      </c>
      <c r="H50" s="256" t="s">
        <v>273</v>
      </c>
      <c r="I50" s="475"/>
    </row>
    <row r="51" spans="1:9">
      <c r="A51" s="396">
        <v>43773.895833333336</v>
      </c>
      <c r="B51" s="400">
        <v>43773.895833333336</v>
      </c>
      <c r="C51" s="546" t="s">
        <v>318</v>
      </c>
      <c r="D51" s="257" t="s">
        <v>276</v>
      </c>
      <c r="E51" s="260">
        <v>0</v>
      </c>
      <c r="F51" s="259">
        <v>7.91</v>
      </c>
      <c r="G51" s="260">
        <v>19.8</v>
      </c>
      <c r="H51" s="256" t="s">
        <v>273</v>
      </c>
      <c r="I51" s="475" t="s">
        <v>407</v>
      </c>
    </row>
    <row r="52" spans="1:9" ht="14.4" thickBot="1">
      <c r="A52" s="548">
        <v>43774</v>
      </c>
      <c r="B52" s="549">
        <v>43774</v>
      </c>
      <c r="C52" s="547"/>
      <c r="D52" s="477"/>
      <c r="E52" s="469"/>
      <c r="F52" s="470"/>
      <c r="G52" s="469"/>
      <c r="H52" s="478"/>
      <c r="I52" s="476" t="s">
        <v>329</v>
      </c>
    </row>
    <row r="53" spans="1:9">
      <c r="A53" s="412">
        <v>43826.419444444444</v>
      </c>
      <c r="B53" s="450">
        <v>43826.419444444444</v>
      </c>
      <c r="C53" s="544" t="s">
        <v>318</v>
      </c>
      <c r="D53" s="471" t="s">
        <v>276</v>
      </c>
      <c r="E53" s="458"/>
      <c r="F53" s="458">
        <v>8.4600000000000009</v>
      </c>
      <c r="G53" s="458">
        <v>27.12</v>
      </c>
      <c r="H53" s="458">
        <v>32.5</v>
      </c>
      <c r="I53" s="383"/>
    </row>
    <row r="54" spans="1:9">
      <c r="A54" s="396">
        <v>43826.645833333336</v>
      </c>
      <c r="B54" s="400">
        <v>43826.645833333336</v>
      </c>
      <c r="C54" s="546" t="s">
        <v>318</v>
      </c>
      <c r="D54" s="472" t="s">
        <v>276</v>
      </c>
      <c r="E54" s="455"/>
      <c r="F54" s="455">
        <v>8.35</v>
      </c>
      <c r="G54" s="455">
        <v>35.770000000000003</v>
      </c>
      <c r="H54" s="455">
        <v>50</v>
      </c>
      <c r="I54" s="384"/>
    </row>
    <row r="55" spans="1:9" ht="14.4" thickBot="1">
      <c r="A55" s="397">
        <v>43826.791666666664</v>
      </c>
      <c r="B55" s="451">
        <v>43826.791666666664</v>
      </c>
      <c r="C55" s="547" t="s">
        <v>318</v>
      </c>
      <c r="D55" s="473" t="s">
        <v>276</v>
      </c>
      <c r="E55" s="518"/>
      <c r="F55" s="518">
        <v>8.6199999999999992</v>
      </c>
      <c r="G55" s="518">
        <v>36.619999999999997</v>
      </c>
      <c r="H55" s="518">
        <v>40</v>
      </c>
      <c r="I55" s="386"/>
    </row>
    <row r="56" spans="1:9">
      <c r="A56" s="412">
        <v>43831</v>
      </c>
      <c r="B56" s="550">
        <v>0.8125</v>
      </c>
      <c r="C56" s="545" t="s">
        <v>318</v>
      </c>
      <c r="D56" s="554" t="s">
        <v>276</v>
      </c>
      <c r="E56" s="382"/>
      <c r="F56" s="458">
        <v>8.75</v>
      </c>
      <c r="G56" s="458">
        <v>22.1</v>
      </c>
      <c r="H56" s="458"/>
      <c r="I56" s="383"/>
    </row>
    <row r="57" spans="1:9">
      <c r="A57" s="396">
        <v>43832</v>
      </c>
      <c r="B57" s="401">
        <v>0.27083333333333331</v>
      </c>
      <c r="C57" s="545" t="s">
        <v>318</v>
      </c>
      <c r="D57" s="552" t="s">
        <v>276</v>
      </c>
      <c r="E57" s="286"/>
      <c r="F57" s="455">
        <v>8.83</v>
      </c>
      <c r="G57" s="455">
        <v>21.67</v>
      </c>
      <c r="H57" s="455"/>
      <c r="I57" s="384"/>
    </row>
    <row r="58" spans="1:9">
      <c r="A58" s="396">
        <v>43832</v>
      </c>
      <c r="B58" s="401">
        <v>0.47222222222222227</v>
      </c>
      <c r="C58" s="545" t="s">
        <v>318</v>
      </c>
      <c r="D58" s="552" t="s">
        <v>276</v>
      </c>
      <c r="E58" s="286"/>
      <c r="F58" s="455">
        <v>8.8000000000000007</v>
      </c>
      <c r="G58" s="455">
        <v>16.829999999999998</v>
      </c>
      <c r="H58" s="455">
        <v>40</v>
      </c>
      <c r="I58" s="384"/>
    </row>
    <row r="59" spans="1:9">
      <c r="A59" s="396">
        <v>43832</v>
      </c>
      <c r="B59" s="401">
        <v>0.5625</v>
      </c>
      <c r="C59" s="545" t="s">
        <v>318</v>
      </c>
      <c r="D59" s="552" t="s">
        <v>276</v>
      </c>
      <c r="E59" s="286"/>
      <c r="F59" s="455">
        <v>8.93</v>
      </c>
      <c r="G59" s="455">
        <v>22.59</v>
      </c>
      <c r="H59" s="455">
        <v>40</v>
      </c>
      <c r="I59" s="384"/>
    </row>
    <row r="60" spans="1:9">
      <c r="A60" s="396">
        <v>43834</v>
      </c>
      <c r="B60" s="401">
        <v>0.46527777777777773</v>
      </c>
      <c r="C60" s="545" t="s">
        <v>318</v>
      </c>
      <c r="D60" s="552" t="s">
        <v>276</v>
      </c>
      <c r="E60" s="286"/>
      <c r="F60" s="455">
        <v>8.76</v>
      </c>
      <c r="G60" s="455">
        <v>63</v>
      </c>
      <c r="H60" s="455"/>
      <c r="I60" s="475" t="s">
        <v>562</v>
      </c>
    </row>
    <row r="61" spans="1:9">
      <c r="A61" s="396">
        <v>43834</v>
      </c>
      <c r="B61" s="401">
        <v>0.65277777777777779</v>
      </c>
      <c r="C61" s="545" t="s">
        <v>318</v>
      </c>
      <c r="D61" s="552" t="s">
        <v>276</v>
      </c>
      <c r="E61" s="286"/>
      <c r="F61" s="455">
        <v>8.61</v>
      </c>
      <c r="G61" s="455">
        <v>40.28</v>
      </c>
      <c r="H61" s="455">
        <v>45</v>
      </c>
      <c r="I61" s="475" t="s">
        <v>299</v>
      </c>
    </row>
    <row r="62" spans="1:9">
      <c r="A62" s="396">
        <v>43835</v>
      </c>
      <c r="B62" s="401">
        <v>0.8125</v>
      </c>
      <c r="C62" s="545" t="s">
        <v>318</v>
      </c>
      <c r="D62" s="552" t="s">
        <v>276</v>
      </c>
      <c r="E62" s="286"/>
      <c r="F62" s="455">
        <v>8.85</v>
      </c>
      <c r="G62" s="455">
        <v>44.63</v>
      </c>
      <c r="H62" s="455">
        <v>30</v>
      </c>
      <c r="I62" s="475" t="s">
        <v>299</v>
      </c>
    </row>
    <row r="63" spans="1:9">
      <c r="A63" s="396">
        <v>43837</v>
      </c>
      <c r="B63" s="401">
        <v>0.20486111111111113</v>
      </c>
      <c r="C63" s="545" t="s">
        <v>318</v>
      </c>
      <c r="D63" s="552" t="s">
        <v>276</v>
      </c>
      <c r="E63" s="286"/>
      <c r="F63" s="455">
        <v>8.81</v>
      </c>
      <c r="G63" s="455">
        <v>42.21</v>
      </c>
      <c r="H63" s="455"/>
      <c r="I63" s="384"/>
    </row>
    <row r="64" spans="1:9">
      <c r="A64" s="396">
        <v>43837</v>
      </c>
      <c r="B64" s="401">
        <v>0.31944444444444448</v>
      </c>
      <c r="C64" s="545" t="s">
        <v>318</v>
      </c>
      <c r="D64" s="552" t="s">
        <v>276</v>
      </c>
      <c r="E64" s="286"/>
      <c r="F64" s="455">
        <v>8.8800000000000008</v>
      </c>
      <c r="G64" s="455">
        <v>39.58</v>
      </c>
      <c r="H64" s="455"/>
      <c r="I64" s="384"/>
    </row>
    <row r="65" spans="1:9">
      <c r="A65" s="396">
        <v>43837</v>
      </c>
      <c r="B65" s="401">
        <v>0.37361111111111112</v>
      </c>
      <c r="C65" s="545" t="s">
        <v>318</v>
      </c>
      <c r="D65" s="552" t="s">
        <v>276</v>
      </c>
      <c r="E65" s="286"/>
      <c r="F65" s="455">
        <v>8.76</v>
      </c>
      <c r="G65" s="455">
        <v>37.409999999999997</v>
      </c>
      <c r="H65" s="455"/>
      <c r="I65" s="384"/>
    </row>
    <row r="66" spans="1:9">
      <c r="A66" s="396">
        <v>43837</v>
      </c>
      <c r="B66" s="401">
        <v>0.43194444444444446</v>
      </c>
      <c r="C66" s="545" t="s">
        <v>318</v>
      </c>
      <c r="D66" s="552" t="s">
        <v>276</v>
      </c>
      <c r="E66" s="286"/>
      <c r="F66" s="455">
        <v>8.77</v>
      </c>
      <c r="G66" s="455">
        <v>42.95</v>
      </c>
      <c r="H66" s="455"/>
      <c r="I66" s="384"/>
    </row>
    <row r="67" spans="1:9">
      <c r="A67" s="396">
        <v>43837</v>
      </c>
      <c r="B67" s="401">
        <v>0.44097222222222227</v>
      </c>
      <c r="C67" s="545" t="s">
        <v>318</v>
      </c>
      <c r="D67" s="552" t="s">
        <v>276</v>
      </c>
      <c r="E67" s="286"/>
      <c r="F67" s="455">
        <v>8.73</v>
      </c>
      <c r="G67" s="455">
        <v>49.94</v>
      </c>
      <c r="H67" s="455"/>
      <c r="I67" s="384"/>
    </row>
    <row r="68" spans="1:9">
      <c r="A68" s="396">
        <v>43837</v>
      </c>
      <c r="B68" s="401">
        <v>0.7006944444444444</v>
      </c>
      <c r="C68" s="545" t="s">
        <v>318</v>
      </c>
      <c r="D68" s="552" t="s">
        <v>276</v>
      </c>
      <c r="E68" s="286"/>
      <c r="F68" s="455">
        <v>8.42</v>
      </c>
      <c r="G68" s="455">
        <v>38.51</v>
      </c>
      <c r="H68" s="455"/>
      <c r="I68" s="384"/>
    </row>
    <row r="69" spans="1:9">
      <c r="A69" s="396">
        <v>43837</v>
      </c>
      <c r="B69" s="401">
        <v>0.70694444444444438</v>
      </c>
      <c r="C69" s="545" t="s">
        <v>318</v>
      </c>
      <c r="D69" s="552" t="s">
        <v>276</v>
      </c>
      <c r="E69" s="286"/>
      <c r="F69" s="455"/>
      <c r="G69" s="455">
        <v>44.45</v>
      </c>
      <c r="H69" s="455"/>
      <c r="I69" s="384"/>
    </row>
    <row r="70" spans="1:9">
      <c r="A70" s="396">
        <v>43838</v>
      </c>
      <c r="B70" s="401">
        <v>0.30833333333333335</v>
      </c>
      <c r="C70" s="545" t="s">
        <v>318</v>
      </c>
      <c r="D70" s="552" t="s">
        <v>276</v>
      </c>
      <c r="E70" s="286"/>
      <c r="F70" s="455">
        <v>8.11</v>
      </c>
      <c r="G70" s="455">
        <v>36.22</v>
      </c>
      <c r="H70" s="455"/>
      <c r="I70" s="384"/>
    </row>
    <row r="71" spans="1:9">
      <c r="A71" s="396">
        <v>43838</v>
      </c>
      <c r="B71" s="401">
        <v>0.38194444444444442</v>
      </c>
      <c r="C71" s="545" t="s">
        <v>318</v>
      </c>
      <c r="D71" s="552" t="s">
        <v>276</v>
      </c>
      <c r="E71" s="286"/>
      <c r="F71" s="455">
        <v>8.08</v>
      </c>
      <c r="G71" s="455">
        <v>39.56</v>
      </c>
      <c r="H71" s="455"/>
      <c r="I71" s="384"/>
    </row>
    <row r="72" spans="1:9">
      <c r="A72" s="396">
        <v>43838</v>
      </c>
      <c r="B72" s="401">
        <v>0.58124999999999993</v>
      </c>
      <c r="C72" s="545" t="s">
        <v>318</v>
      </c>
      <c r="D72" s="552" t="s">
        <v>276</v>
      </c>
      <c r="E72" s="286"/>
      <c r="F72" s="455">
        <v>8.61</v>
      </c>
      <c r="G72" s="455">
        <v>38.049999999999997</v>
      </c>
      <c r="H72" s="455"/>
      <c r="I72" s="384"/>
    </row>
    <row r="73" spans="1:9">
      <c r="A73" s="396">
        <v>43838</v>
      </c>
      <c r="B73" s="401">
        <v>0.58750000000000002</v>
      </c>
      <c r="C73" s="545" t="s">
        <v>318</v>
      </c>
      <c r="D73" s="552" t="s">
        <v>276</v>
      </c>
      <c r="E73" s="286"/>
      <c r="F73" s="455">
        <v>8.7100000000000009</v>
      </c>
      <c r="G73" s="455">
        <v>43.6</v>
      </c>
      <c r="H73" s="455"/>
      <c r="I73" s="384"/>
    </row>
    <row r="74" spans="1:9">
      <c r="A74" s="396">
        <v>43838</v>
      </c>
      <c r="B74" s="401">
        <v>0.58819444444444446</v>
      </c>
      <c r="C74" s="545" t="s">
        <v>318</v>
      </c>
      <c r="D74" s="552" t="s">
        <v>276</v>
      </c>
      <c r="E74" s="286"/>
      <c r="F74" s="455">
        <v>8.68</v>
      </c>
      <c r="G74" s="455">
        <v>49.11</v>
      </c>
      <c r="H74" s="455"/>
      <c r="I74" s="384"/>
    </row>
    <row r="75" spans="1:9">
      <c r="A75" s="396">
        <v>43839</v>
      </c>
      <c r="B75" s="401">
        <v>0.30902777777777779</v>
      </c>
      <c r="C75" s="545" t="s">
        <v>318</v>
      </c>
      <c r="D75" s="552" t="s">
        <v>276</v>
      </c>
      <c r="E75" s="286"/>
      <c r="F75" s="455">
        <v>8.7100000000000009</v>
      </c>
      <c r="G75" s="455">
        <v>33.56</v>
      </c>
      <c r="H75" s="455"/>
      <c r="I75" s="384"/>
    </row>
    <row r="76" spans="1:9">
      <c r="A76" s="396">
        <v>43839</v>
      </c>
      <c r="B76" s="401">
        <v>0.36944444444444446</v>
      </c>
      <c r="C76" s="545" t="s">
        <v>318</v>
      </c>
      <c r="D76" s="552" t="s">
        <v>276</v>
      </c>
      <c r="E76" s="286"/>
      <c r="F76" s="455">
        <v>8.67</v>
      </c>
      <c r="G76" s="455">
        <v>38.659999999999997</v>
      </c>
      <c r="H76" s="455"/>
      <c r="I76" s="384"/>
    </row>
    <row r="77" spans="1:9">
      <c r="A77" s="396">
        <v>43839</v>
      </c>
      <c r="B77" s="401">
        <v>0.37013888888888885</v>
      </c>
      <c r="C77" s="545" t="s">
        <v>318</v>
      </c>
      <c r="D77" s="552" t="s">
        <v>276</v>
      </c>
      <c r="E77" s="286"/>
      <c r="F77" s="455">
        <v>8.6999999999999993</v>
      </c>
      <c r="G77" s="455">
        <v>45.11</v>
      </c>
      <c r="H77" s="455"/>
      <c r="I77" s="384"/>
    </row>
    <row r="78" spans="1:9">
      <c r="A78" s="396">
        <v>43839</v>
      </c>
      <c r="B78" s="401">
        <v>0.37083333333333335</v>
      </c>
      <c r="C78" s="545" t="s">
        <v>318</v>
      </c>
      <c r="D78" s="552" t="s">
        <v>276</v>
      </c>
      <c r="E78" s="286"/>
      <c r="F78" s="455">
        <v>8.7100000000000009</v>
      </c>
      <c r="G78" s="455">
        <v>45.1</v>
      </c>
      <c r="H78" s="455"/>
      <c r="I78" s="384"/>
    </row>
    <row r="79" spans="1:9">
      <c r="A79" s="396">
        <v>43839</v>
      </c>
      <c r="B79" s="401">
        <v>0.37361111111111112</v>
      </c>
      <c r="C79" s="545" t="s">
        <v>318</v>
      </c>
      <c r="D79" s="552" t="s">
        <v>276</v>
      </c>
      <c r="E79" s="286"/>
      <c r="F79" s="455">
        <v>8.6999999999999993</v>
      </c>
      <c r="G79" s="455">
        <v>34.299999999999997</v>
      </c>
      <c r="H79" s="455"/>
      <c r="I79" s="384"/>
    </row>
    <row r="80" spans="1:9">
      <c r="A80" s="396">
        <v>43839</v>
      </c>
      <c r="B80" s="401">
        <v>0.3743055555555555</v>
      </c>
      <c r="C80" s="545" t="s">
        <v>318</v>
      </c>
      <c r="D80" s="552" t="s">
        <v>276</v>
      </c>
      <c r="E80" s="286"/>
      <c r="F80" s="455">
        <v>8.6999999999999993</v>
      </c>
      <c r="G80" s="455">
        <v>43.43</v>
      </c>
      <c r="H80" s="455"/>
      <c r="I80" s="384"/>
    </row>
    <row r="81" spans="1:9">
      <c r="A81" s="396">
        <v>43839</v>
      </c>
      <c r="B81" s="401">
        <v>0.38263888888888892</v>
      </c>
      <c r="C81" s="545" t="s">
        <v>318</v>
      </c>
      <c r="D81" s="552" t="s">
        <v>276</v>
      </c>
      <c r="E81" s="286"/>
      <c r="F81" s="455">
        <v>8.67</v>
      </c>
      <c r="G81" s="455">
        <v>32.29</v>
      </c>
      <c r="H81" s="455"/>
      <c r="I81" s="384"/>
    </row>
    <row r="82" spans="1:9">
      <c r="A82" s="396">
        <v>43839</v>
      </c>
      <c r="B82" s="401">
        <v>0.3833333333333333</v>
      </c>
      <c r="C82" s="545" t="s">
        <v>318</v>
      </c>
      <c r="D82" s="552" t="s">
        <v>276</v>
      </c>
      <c r="E82" s="286"/>
      <c r="F82" s="455">
        <v>8.68</v>
      </c>
      <c r="G82" s="455">
        <v>39.5</v>
      </c>
      <c r="H82" s="455"/>
      <c r="I82" s="384"/>
    </row>
    <row r="83" spans="1:9">
      <c r="A83" s="396">
        <v>43839</v>
      </c>
      <c r="B83" s="401">
        <v>0.56944444444444442</v>
      </c>
      <c r="C83" s="545" t="s">
        <v>318</v>
      </c>
      <c r="D83" s="552" t="s">
        <v>276</v>
      </c>
      <c r="E83" s="286"/>
      <c r="F83" s="455">
        <v>8.6</v>
      </c>
      <c r="G83" s="455">
        <v>34.270000000000003</v>
      </c>
      <c r="H83" s="455"/>
      <c r="I83" s="384"/>
    </row>
    <row r="84" spans="1:9">
      <c r="A84" s="396">
        <v>43839</v>
      </c>
      <c r="B84" s="401">
        <v>0.5708333333333333</v>
      </c>
      <c r="C84" s="545" t="s">
        <v>318</v>
      </c>
      <c r="D84" s="552" t="s">
        <v>276</v>
      </c>
      <c r="E84" s="286"/>
      <c r="F84" s="455">
        <v>8.51</v>
      </c>
      <c r="G84" s="455">
        <v>42.66</v>
      </c>
      <c r="H84" s="455"/>
      <c r="I84" s="384"/>
    </row>
    <row r="85" spans="1:9">
      <c r="A85" s="396">
        <v>43840</v>
      </c>
      <c r="B85" s="401">
        <v>0.1875</v>
      </c>
      <c r="C85" s="545" t="s">
        <v>318</v>
      </c>
      <c r="D85" s="552" t="s">
        <v>276</v>
      </c>
      <c r="E85" s="286"/>
      <c r="F85" s="455">
        <v>8.6300000000000008</v>
      </c>
      <c r="G85" s="455">
        <v>44.15</v>
      </c>
      <c r="H85" s="455"/>
      <c r="I85" s="384"/>
    </row>
    <row r="86" spans="1:9">
      <c r="A86" s="396">
        <v>43840</v>
      </c>
      <c r="B86" s="401">
        <v>0.28194444444444444</v>
      </c>
      <c r="C86" s="545" t="s">
        <v>318</v>
      </c>
      <c r="D86" s="552" t="s">
        <v>276</v>
      </c>
      <c r="E86" s="286"/>
      <c r="F86" s="455">
        <v>8.6199999999999992</v>
      </c>
      <c r="G86" s="455">
        <v>40.21</v>
      </c>
      <c r="H86" s="455"/>
      <c r="I86" s="384"/>
    </row>
    <row r="87" spans="1:9">
      <c r="A87" s="396">
        <v>43840</v>
      </c>
      <c r="B87" s="401">
        <v>0.28541666666666665</v>
      </c>
      <c r="C87" s="545" t="s">
        <v>318</v>
      </c>
      <c r="D87" s="552" t="s">
        <v>276</v>
      </c>
      <c r="E87" s="286"/>
      <c r="F87" s="455">
        <v>8.66</v>
      </c>
      <c r="G87" s="455">
        <v>35.549999999999997</v>
      </c>
      <c r="H87" s="455"/>
      <c r="I87" s="384"/>
    </row>
    <row r="88" spans="1:9">
      <c r="A88" s="396">
        <v>43840</v>
      </c>
      <c r="B88" s="401">
        <v>0.28611111111111115</v>
      </c>
      <c r="C88" s="545" t="s">
        <v>318</v>
      </c>
      <c r="D88" s="552" t="s">
        <v>276</v>
      </c>
      <c r="E88" s="286"/>
      <c r="F88" s="455">
        <v>8.6</v>
      </c>
      <c r="G88" s="455">
        <v>48.03</v>
      </c>
      <c r="H88" s="455"/>
      <c r="I88" s="384"/>
    </row>
    <row r="89" spans="1:9">
      <c r="A89" s="396">
        <v>43840</v>
      </c>
      <c r="B89" s="401">
        <v>0.40416666666666662</v>
      </c>
      <c r="C89" s="545" t="s">
        <v>318</v>
      </c>
      <c r="D89" s="552" t="s">
        <v>276</v>
      </c>
      <c r="E89" s="286"/>
      <c r="F89" s="455"/>
      <c r="G89" s="455">
        <v>36.42</v>
      </c>
      <c r="H89" s="455"/>
      <c r="I89" s="384"/>
    </row>
    <row r="90" spans="1:9">
      <c r="A90" s="396">
        <v>43840</v>
      </c>
      <c r="B90" s="401">
        <v>0.4055555555555555</v>
      </c>
      <c r="C90" s="545" t="s">
        <v>318</v>
      </c>
      <c r="D90" s="552" t="s">
        <v>276</v>
      </c>
      <c r="E90" s="286"/>
      <c r="F90" s="455"/>
      <c r="G90" s="455">
        <v>47.69</v>
      </c>
      <c r="H90" s="455"/>
      <c r="I90" s="384"/>
    </row>
    <row r="91" spans="1:9">
      <c r="A91" s="396">
        <v>43840</v>
      </c>
      <c r="B91" s="401">
        <v>0.52222222222222225</v>
      </c>
      <c r="C91" s="545" t="s">
        <v>318</v>
      </c>
      <c r="D91" s="552" t="s">
        <v>276</v>
      </c>
      <c r="E91" s="286"/>
      <c r="F91" s="455"/>
      <c r="G91" s="455">
        <v>36.799999999999997</v>
      </c>
      <c r="H91" s="455"/>
      <c r="I91" s="384"/>
    </row>
    <row r="92" spans="1:9">
      <c r="A92" s="396">
        <v>43840</v>
      </c>
      <c r="B92" s="401">
        <v>0.63680555555555551</v>
      </c>
      <c r="C92" s="545" t="s">
        <v>318</v>
      </c>
      <c r="D92" s="552" t="s">
        <v>276</v>
      </c>
      <c r="E92" s="286"/>
      <c r="F92" s="455"/>
      <c r="G92" s="455">
        <v>34.57</v>
      </c>
      <c r="H92" s="455"/>
      <c r="I92" s="384"/>
    </row>
    <row r="93" spans="1:9">
      <c r="A93" s="396">
        <v>43840</v>
      </c>
      <c r="B93" s="401">
        <v>0.64097222222222217</v>
      </c>
      <c r="C93" s="545" t="s">
        <v>318</v>
      </c>
      <c r="D93" s="552" t="s">
        <v>276</v>
      </c>
      <c r="E93" s="286"/>
      <c r="F93" s="455"/>
      <c r="G93" s="455">
        <v>35.19</v>
      </c>
      <c r="H93" s="455"/>
      <c r="I93" s="384"/>
    </row>
    <row r="94" spans="1:9">
      <c r="A94" s="396">
        <v>43840</v>
      </c>
      <c r="B94" s="401">
        <v>0.86041666666666661</v>
      </c>
      <c r="C94" s="545" t="s">
        <v>318</v>
      </c>
      <c r="D94" s="552" t="s">
        <v>276</v>
      </c>
      <c r="E94" s="286"/>
      <c r="F94" s="455">
        <v>8.67</v>
      </c>
      <c r="G94" s="455">
        <v>34</v>
      </c>
      <c r="H94" s="455"/>
      <c r="I94" s="384"/>
    </row>
    <row r="95" spans="1:9">
      <c r="A95" s="396">
        <v>43840</v>
      </c>
      <c r="B95" s="401">
        <v>0.86597222222222225</v>
      </c>
      <c r="C95" s="545" t="s">
        <v>318</v>
      </c>
      <c r="D95" s="552" t="s">
        <v>276</v>
      </c>
      <c r="E95" s="286"/>
      <c r="F95" s="455">
        <v>8.5500000000000007</v>
      </c>
      <c r="G95" s="455">
        <v>31.24</v>
      </c>
      <c r="H95" s="455">
        <v>44</v>
      </c>
      <c r="I95" s="384"/>
    </row>
    <row r="96" spans="1:9">
      <c r="A96" s="396">
        <v>43841</v>
      </c>
      <c r="B96" s="401">
        <v>0.33333333333333331</v>
      </c>
      <c r="C96" s="545" t="s">
        <v>318</v>
      </c>
      <c r="D96" s="552" t="s">
        <v>276</v>
      </c>
      <c r="E96" s="286"/>
      <c r="F96" s="455">
        <v>8.65</v>
      </c>
      <c r="G96" s="455">
        <v>32.200000000000003</v>
      </c>
      <c r="H96" s="455"/>
      <c r="I96" s="384"/>
    </row>
    <row r="97" spans="1:9">
      <c r="A97" s="396">
        <v>43841</v>
      </c>
      <c r="B97" s="401">
        <v>0.33680555555555558</v>
      </c>
      <c r="C97" s="545" t="s">
        <v>318</v>
      </c>
      <c r="D97" s="552" t="s">
        <v>276</v>
      </c>
      <c r="E97" s="286"/>
      <c r="F97" s="455">
        <v>8.69</v>
      </c>
      <c r="G97" s="455">
        <v>33</v>
      </c>
      <c r="H97" s="455"/>
      <c r="I97" s="384"/>
    </row>
    <row r="98" spans="1:9">
      <c r="A98" s="396">
        <v>43841</v>
      </c>
      <c r="B98" s="401">
        <v>0.54652777777777783</v>
      </c>
      <c r="C98" s="545" t="s">
        <v>318</v>
      </c>
      <c r="D98" s="552" t="s">
        <v>276</v>
      </c>
      <c r="E98" s="286"/>
      <c r="F98" s="455">
        <v>8.5</v>
      </c>
      <c r="G98" s="455">
        <v>36.22</v>
      </c>
      <c r="H98" s="455"/>
      <c r="I98" s="384"/>
    </row>
    <row r="99" spans="1:9">
      <c r="A99" s="396">
        <v>43841</v>
      </c>
      <c r="B99" s="401">
        <v>0.55138888888888882</v>
      </c>
      <c r="C99" s="545" t="s">
        <v>318</v>
      </c>
      <c r="D99" s="552" t="s">
        <v>276</v>
      </c>
      <c r="E99" s="286"/>
      <c r="F99" s="455">
        <v>8.3800000000000008</v>
      </c>
      <c r="G99" s="455">
        <v>25.55</v>
      </c>
      <c r="H99" s="455"/>
      <c r="I99" s="384"/>
    </row>
    <row r="100" spans="1:9">
      <c r="A100" s="396">
        <v>43841</v>
      </c>
      <c r="B100" s="401">
        <v>0.84097222222222223</v>
      </c>
      <c r="C100" s="545" t="s">
        <v>318</v>
      </c>
      <c r="D100" s="552" t="s">
        <v>276</v>
      </c>
      <c r="E100" s="286"/>
      <c r="F100" s="455"/>
      <c r="G100" s="455">
        <v>35.799999999999997</v>
      </c>
      <c r="H100" s="455"/>
      <c r="I100" s="384"/>
    </row>
    <row r="101" spans="1:9">
      <c r="A101" s="396">
        <v>43841</v>
      </c>
      <c r="B101" s="401">
        <v>0.84375</v>
      </c>
      <c r="C101" s="545" t="s">
        <v>318</v>
      </c>
      <c r="D101" s="552" t="s">
        <v>276</v>
      </c>
      <c r="E101" s="286"/>
      <c r="F101" s="455"/>
      <c r="G101" s="455">
        <v>32.700000000000003</v>
      </c>
      <c r="H101" s="455"/>
      <c r="I101" s="384"/>
    </row>
    <row r="102" spans="1:9">
      <c r="A102" s="396">
        <v>43842</v>
      </c>
      <c r="B102" s="401">
        <v>0.12361111111111112</v>
      </c>
      <c r="C102" s="545" t="s">
        <v>318</v>
      </c>
      <c r="D102" s="552" t="s">
        <v>276</v>
      </c>
      <c r="E102" s="286"/>
      <c r="F102" s="455"/>
      <c r="G102" s="455">
        <v>30.64</v>
      </c>
      <c r="H102" s="455"/>
      <c r="I102" s="384"/>
    </row>
    <row r="103" spans="1:9">
      <c r="A103" s="396">
        <v>43842</v>
      </c>
      <c r="B103" s="401">
        <v>0.12569444444444444</v>
      </c>
      <c r="C103" s="545" t="s">
        <v>318</v>
      </c>
      <c r="D103" s="552" t="s">
        <v>276</v>
      </c>
      <c r="E103" s="286"/>
      <c r="F103" s="455"/>
      <c r="G103" s="455">
        <v>27.85</v>
      </c>
      <c r="H103" s="455"/>
      <c r="I103" s="384"/>
    </row>
    <row r="104" spans="1:9">
      <c r="A104" s="396">
        <v>43842</v>
      </c>
      <c r="B104" s="401">
        <v>0.31527777777777777</v>
      </c>
      <c r="C104" s="545" t="s">
        <v>318</v>
      </c>
      <c r="D104" s="552" t="s">
        <v>276</v>
      </c>
      <c r="E104" s="286"/>
      <c r="F104" s="455">
        <v>8.57</v>
      </c>
      <c r="G104" s="455">
        <v>32.299999999999997</v>
      </c>
      <c r="H104" s="455"/>
      <c r="I104" s="384"/>
    </row>
    <row r="105" spans="1:9">
      <c r="A105" s="396">
        <v>43842</v>
      </c>
      <c r="B105" s="401">
        <v>0.4152777777777778</v>
      </c>
      <c r="C105" s="545" t="s">
        <v>318</v>
      </c>
      <c r="D105" s="552" t="s">
        <v>276</v>
      </c>
      <c r="E105" s="286"/>
      <c r="F105" s="455">
        <v>8.59</v>
      </c>
      <c r="G105" s="455">
        <v>32.950000000000003</v>
      </c>
      <c r="H105" s="455"/>
      <c r="I105" s="384"/>
    </row>
    <row r="106" spans="1:9">
      <c r="A106" s="396">
        <v>43842</v>
      </c>
      <c r="B106" s="401">
        <v>0.41944444444444445</v>
      </c>
      <c r="C106" s="545" t="s">
        <v>318</v>
      </c>
      <c r="D106" s="552" t="s">
        <v>276</v>
      </c>
      <c r="E106" s="286"/>
      <c r="F106" s="455">
        <v>8.57</v>
      </c>
      <c r="G106" s="455">
        <v>34.11</v>
      </c>
      <c r="H106" s="455"/>
      <c r="I106" s="384"/>
    </row>
    <row r="107" spans="1:9">
      <c r="A107" s="396">
        <v>43842</v>
      </c>
      <c r="B107" s="401">
        <v>0.51041666666666663</v>
      </c>
      <c r="C107" s="545" t="s">
        <v>318</v>
      </c>
      <c r="D107" s="552" t="s">
        <v>276</v>
      </c>
      <c r="E107" s="286"/>
      <c r="F107" s="455">
        <v>8.5500000000000007</v>
      </c>
      <c r="G107" s="455">
        <v>37.25</v>
      </c>
      <c r="H107" s="455"/>
      <c r="I107" s="384"/>
    </row>
    <row r="108" spans="1:9">
      <c r="A108" s="396">
        <v>43842</v>
      </c>
      <c r="B108" s="401">
        <v>0.51666666666666672</v>
      </c>
      <c r="C108" s="545" t="s">
        <v>318</v>
      </c>
      <c r="D108" s="552" t="s">
        <v>276</v>
      </c>
      <c r="E108" s="286"/>
      <c r="F108" s="455">
        <v>8.6199999999999992</v>
      </c>
      <c r="G108" s="455">
        <v>32.14</v>
      </c>
      <c r="H108" s="455"/>
      <c r="I108" s="384"/>
    </row>
    <row r="109" spans="1:9">
      <c r="A109" s="396">
        <v>43842</v>
      </c>
      <c r="B109" s="401">
        <v>0.60763888888888895</v>
      </c>
      <c r="C109" s="545" t="s">
        <v>318</v>
      </c>
      <c r="D109" s="552" t="s">
        <v>276</v>
      </c>
      <c r="E109" s="286"/>
      <c r="F109" s="455"/>
      <c r="G109" s="455">
        <v>32.79</v>
      </c>
      <c r="H109" s="455"/>
      <c r="I109" s="384"/>
    </row>
    <row r="110" spans="1:9">
      <c r="A110" s="396">
        <v>43842</v>
      </c>
      <c r="B110" s="401">
        <v>0.61249999999999993</v>
      </c>
      <c r="C110" s="545" t="s">
        <v>318</v>
      </c>
      <c r="D110" s="552" t="s">
        <v>276</v>
      </c>
      <c r="E110" s="286"/>
      <c r="F110" s="455"/>
      <c r="G110" s="455">
        <v>30.33</v>
      </c>
      <c r="H110" s="455"/>
      <c r="I110" s="384"/>
    </row>
    <row r="111" spans="1:9">
      <c r="A111" s="396">
        <v>43842</v>
      </c>
      <c r="B111" s="401">
        <v>0.87152777777777779</v>
      </c>
      <c r="C111" s="545" t="s">
        <v>318</v>
      </c>
      <c r="D111" s="552" t="s">
        <v>276</v>
      </c>
      <c r="E111" s="286"/>
      <c r="F111" s="455"/>
      <c r="G111" s="455">
        <v>27.94</v>
      </c>
      <c r="H111" s="455"/>
      <c r="I111" s="384"/>
    </row>
    <row r="112" spans="1:9">
      <c r="A112" s="396">
        <v>43843</v>
      </c>
      <c r="B112" s="401">
        <v>0.79722222222222217</v>
      </c>
      <c r="C112" s="545" t="s">
        <v>318</v>
      </c>
      <c r="D112" s="552" t="s">
        <v>276</v>
      </c>
      <c r="E112" s="286"/>
      <c r="F112" s="455">
        <v>8.16</v>
      </c>
      <c r="G112" s="455">
        <v>31.05</v>
      </c>
      <c r="H112" s="455"/>
      <c r="I112" s="384"/>
    </row>
    <row r="113" spans="1:9">
      <c r="A113" s="396">
        <v>43843</v>
      </c>
      <c r="B113" s="401">
        <v>0.79861111111111116</v>
      </c>
      <c r="C113" s="545" t="s">
        <v>318</v>
      </c>
      <c r="D113" s="552" t="s">
        <v>276</v>
      </c>
      <c r="E113" s="286"/>
      <c r="F113" s="455">
        <v>8.2200000000000006</v>
      </c>
      <c r="G113" s="455">
        <v>29.31</v>
      </c>
      <c r="H113" s="455"/>
      <c r="I113" s="384"/>
    </row>
    <row r="114" spans="1:9">
      <c r="A114" s="396">
        <v>43843</v>
      </c>
      <c r="B114" s="401">
        <v>0.7993055555555556</v>
      </c>
      <c r="C114" s="545" t="s">
        <v>318</v>
      </c>
      <c r="D114" s="552" t="s">
        <v>276</v>
      </c>
      <c r="E114" s="286"/>
      <c r="F114" s="455">
        <v>8.18</v>
      </c>
      <c r="G114" s="455">
        <v>28.69</v>
      </c>
      <c r="H114" s="455"/>
      <c r="I114" s="384"/>
    </row>
    <row r="115" spans="1:9">
      <c r="A115" s="396">
        <v>43843</v>
      </c>
      <c r="B115" s="401">
        <v>0.80138888888888893</v>
      </c>
      <c r="C115" s="545" t="s">
        <v>318</v>
      </c>
      <c r="D115" s="552" t="s">
        <v>276</v>
      </c>
      <c r="E115" s="286"/>
      <c r="F115" s="455">
        <v>8.18</v>
      </c>
      <c r="G115" s="455">
        <v>30.11</v>
      </c>
      <c r="H115" s="455"/>
      <c r="I115" s="384"/>
    </row>
    <row r="116" spans="1:9">
      <c r="A116" s="396">
        <v>43844</v>
      </c>
      <c r="B116" s="401">
        <v>0.27777777777777779</v>
      </c>
      <c r="C116" s="545" t="s">
        <v>318</v>
      </c>
      <c r="D116" s="552" t="s">
        <v>276</v>
      </c>
      <c r="E116" s="286"/>
      <c r="F116" s="455">
        <v>8.16</v>
      </c>
      <c r="G116" s="455">
        <v>27.55</v>
      </c>
      <c r="H116" s="455"/>
      <c r="I116" s="384"/>
    </row>
    <row r="117" spans="1:9">
      <c r="A117" s="396">
        <v>43844</v>
      </c>
      <c r="B117" s="401">
        <v>0.27986111111111112</v>
      </c>
      <c r="C117" s="545" t="s">
        <v>318</v>
      </c>
      <c r="D117" s="552" t="s">
        <v>276</v>
      </c>
      <c r="E117" s="286"/>
      <c r="F117" s="455">
        <v>8.1999999999999993</v>
      </c>
      <c r="G117" s="455">
        <v>33.19</v>
      </c>
      <c r="H117" s="455"/>
      <c r="I117" s="384"/>
    </row>
    <row r="118" spans="1:9">
      <c r="A118" s="396">
        <v>43844</v>
      </c>
      <c r="B118" s="401">
        <v>0.28472222222222221</v>
      </c>
      <c r="C118" s="545" t="s">
        <v>318</v>
      </c>
      <c r="D118" s="552" t="s">
        <v>276</v>
      </c>
      <c r="E118" s="286"/>
      <c r="F118" s="455">
        <v>8.23</v>
      </c>
      <c r="G118" s="455">
        <v>27.29</v>
      </c>
      <c r="H118" s="455"/>
      <c r="I118" s="384"/>
    </row>
    <row r="119" spans="1:9">
      <c r="A119" s="396">
        <v>43844</v>
      </c>
      <c r="B119" s="401">
        <v>0.28888888888888892</v>
      </c>
      <c r="C119" s="545" t="s">
        <v>318</v>
      </c>
      <c r="D119" s="552" t="s">
        <v>276</v>
      </c>
      <c r="E119" s="286"/>
      <c r="F119" s="455">
        <v>8.24</v>
      </c>
      <c r="G119" s="455">
        <v>30.74</v>
      </c>
      <c r="H119" s="455"/>
      <c r="I119" s="384"/>
    </row>
    <row r="120" spans="1:9">
      <c r="A120" s="396">
        <v>43845</v>
      </c>
      <c r="B120" s="401">
        <v>5.2083333333333336E-2</v>
      </c>
      <c r="C120" s="545" t="s">
        <v>318</v>
      </c>
      <c r="D120" s="552" t="s">
        <v>276</v>
      </c>
      <c r="E120" s="286"/>
      <c r="F120" s="455">
        <v>8.34</v>
      </c>
      <c r="G120" s="455">
        <v>19.28</v>
      </c>
      <c r="H120" s="455"/>
      <c r="I120" s="384"/>
    </row>
    <row r="121" spans="1:9">
      <c r="A121" s="396">
        <v>43845</v>
      </c>
      <c r="B121" s="401">
        <v>5.2777777777777778E-2</v>
      </c>
      <c r="C121" s="545" t="s">
        <v>318</v>
      </c>
      <c r="D121" s="552" t="s">
        <v>276</v>
      </c>
      <c r="E121" s="286"/>
      <c r="F121" s="455">
        <v>8.35</v>
      </c>
      <c r="G121" s="455">
        <v>26.32</v>
      </c>
      <c r="H121" s="455"/>
      <c r="I121" s="384"/>
    </row>
    <row r="122" spans="1:9">
      <c r="A122" s="396">
        <v>43845</v>
      </c>
      <c r="B122" s="401">
        <v>5.486111111111111E-2</v>
      </c>
      <c r="C122" s="545" t="s">
        <v>318</v>
      </c>
      <c r="D122" s="552" t="s">
        <v>276</v>
      </c>
      <c r="E122" s="286"/>
      <c r="F122" s="455">
        <v>8.39</v>
      </c>
      <c r="G122" s="455">
        <v>20.9</v>
      </c>
      <c r="H122" s="455"/>
      <c r="I122" s="384"/>
    </row>
    <row r="123" spans="1:9">
      <c r="A123" s="396">
        <v>43845</v>
      </c>
      <c r="B123" s="401">
        <v>0.31875000000000003</v>
      </c>
      <c r="C123" s="545" t="s">
        <v>318</v>
      </c>
      <c r="D123" s="552" t="s">
        <v>276</v>
      </c>
      <c r="E123" s="286"/>
      <c r="F123" s="455">
        <v>8.34</v>
      </c>
      <c r="G123" s="455">
        <v>45.09</v>
      </c>
      <c r="H123" s="455"/>
      <c r="I123" s="384"/>
    </row>
    <row r="124" spans="1:9">
      <c r="A124" s="396">
        <v>43845</v>
      </c>
      <c r="B124" s="401">
        <v>0.32083333333333336</v>
      </c>
      <c r="C124" s="545" t="s">
        <v>318</v>
      </c>
      <c r="D124" s="552" t="s">
        <v>276</v>
      </c>
      <c r="E124" s="286"/>
      <c r="F124" s="455">
        <v>8.3699999999999992</v>
      </c>
      <c r="G124" s="455">
        <v>45.13</v>
      </c>
      <c r="H124" s="455"/>
      <c r="I124" s="384"/>
    </row>
    <row r="125" spans="1:9">
      <c r="A125" s="396">
        <v>43845</v>
      </c>
      <c r="B125" s="401">
        <v>0.32291666666666669</v>
      </c>
      <c r="C125" s="545" t="s">
        <v>318</v>
      </c>
      <c r="D125" s="552" t="s">
        <v>276</v>
      </c>
      <c r="E125" s="286"/>
      <c r="F125" s="455">
        <v>8.36</v>
      </c>
      <c r="G125" s="455">
        <v>43.95</v>
      </c>
      <c r="H125" s="455"/>
      <c r="I125" s="384"/>
    </row>
    <row r="126" spans="1:9">
      <c r="A126" s="396">
        <v>43845</v>
      </c>
      <c r="B126" s="401">
        <v>0.41666666666666669</v>
      </c>
      <c r="C126" s="545" t="s">
        <v>318</v>
      </c>
      <c r="D126" s="552" t="s">
        <v>276</v>
      </c>
      <c r="E126" s="286"/>
      <c r="F126" s="455"/>
      <c r="G126" s="455">
        <v>24.11</v>
      </c>
      <c r="H126" s="455"/>
      <c r="I126" s="384"/>
    </row>
    <row r="127" spans="1:9">
      <c r="A127" s="396">
        <v>43845</v>
      </c>
      <c r="B127" s="401">
        <v>0.41805555555555557</v>
      </c>
      <c r="C127" s="545" t="s">
        <v>318</v>
      </c>
      <c r="D127" s="552" t="s">
        <v>276</v>
      </c>
      <c r="E127" s="286"/>
      <c r="F127" s="455"/>
      <c r="G127" s="455">
        <v>26.14</v>
      </c>
      <c r="H127" s="455"/>
      <c r="I127" s="384"/>
    </row>
    <row r="128" spans="1:9">
      <c r="A128" s="396">
        <v>43845</v>
      </c>
      <c r="B128" s="401">
        <v>0.60416666666666663</v>
      </c>
      <c r="C128" s="545" t="s">
        <v>318</v>
      </c>
      <c r="D128" s="552" t="s">
        <v>276</v>
      </c>
      <c r="E128" s="286"/>
      <c r="F128" s="455"/>
      <c r="G128" s="455">
        <v>32.36</v>
      </c>
      <c r="H128" s="455"/>
      <c r="I128" s="384"/>
    </row>
    <row r="129" spans="1:9">
      <c r="A129" s="396">
        <v>43845</v>
      </c>
      <c r="B129" s="401">
        <v>0.60833333333333328</v>
      </c>
      <c r="C129" s="545" t="s">
        <v>318</v>
      </c>
      <c r="D129" s="552" t="s">
        <v>276</v>
      </c>
      <c r="E129" s="286"/>
      <c r="F129" s="455"/>
      <c r="G129" s="455">
        <v>46.19</v>
      </c>
      <c r="H129" s="455"/>
      <c r="I129" s="384"/>
    </row>
    <row r="130" spans="1:9">
      <c r="A130" s="396">
        <v>43846</v>
      </c>
      <c r="B130" s="401">
        <v>0.36805555555555558</v>
      </c>
      <c r="C130" s="545" t="s">
        <v>318</v>
      </c>
      <c r="D130" s="552" t="s">
        <v>276</v>
      </c>
      <c r="E130" s="286"/>
      <c r="F130" s="455">
        <v>8.32</v>
      </c>
      <c r="G130" s="455">
        <v>27.66</v>
      </c>
      <c r="H130" s="455"/>
      <c r="I130" s="384"/>
    </row>
    <row r="131" spans="1:9">
      <c r="A131" s="396">
        <v>43846</v>
      </c>
      <c r="B131" s="401">
        <v>0.37361111111111112</v>
      </c>
      <c r="C131" s="545" t="s">
        <v>318</v>
      </c>
      <c r="D131" s="552" t="s">
        <v>276</v>
      </c>
      <c r="E131" s="286"/>
      <c r="F131" s="455">
        <v>8.35</v>
      </c>
      <c r="G131" s="455">
        <v>24.95</v>
      </c>
      <c r="H131" s="455"/>
      <c r="I131" s="384"/>
    </row>
    <row r="132" spans="1:9">
      <c r="A132" s="396">
        <v>43846</v>
      </c>
      <c r="B132" s="401">
        <v>0.56944444444444442</v>
      </c>
      <c r="C132" s="545" t="s">
        <v>318</v>
      </c>
      <c r="D132" s="552" t="s">
        <v>276</v>
      </c>
      <c r="E132" s="286"/>
      <c r="F132" s="455"/>
      <c r="G132" s="455">
        <v>26.07</v>
      </c>
      <c r="H132" s="455"/>
      <c r="I132" s="384"/>
    </row>
    <row r="133" spans="1:9">
      <c r="A133" s="396">
        <v>43846</v>
      </c>
      <c r="B133" s="401">
        <v>0.57291666666666663</v>
      </c>
      <c r="C133" s="545" t="s">
        <v>318</v>
      </c>
      <c r="D133" s="552" t="s">
        <v>276</v>
      </c>
      <c r="E133" s="286"/>
      <c r="F133" s="455"/>
      <c r="G133" s="455">
        <v>27.93</v>
      </c>
      <c r="H133" s="455"/>
      <c r="I133" s="384"/>
    </row>
    <row r="134" spans="1:9">
      <c r="A134" s="396">
        <v>43846</v>
      </c>
      <c r="B134" s="401">
        <v>0.57916666666666672</v>
      </c>
      <c r="C134" s="545" t="s">
        <v>318</v>
      </c>
      <c r="D134" s="552" t="s">
        <v>276</v>
      </c>
      <c r="E134" s="286"/>
      <c r="F134" s="455"/>
      <c r="G134" s="455">
        <v>26.56</v>
      </c>
      <c r="H134" s="455"/>
      <c r="I134" s="384"/>
    </row>
    <row r="135" spans="1:9">
      <c r="A135" s="396">
        <v>43846</v>
      </c>
      <c r="B135" s="401">
        <v>0.82291666666666663</v>
      </c>
      <c r="C135" s="545" t="s">
        <v>318</v>
      </c>
      <c r="D135" s="552" t="s">
        <v>276</v>
      </c>
      <c r="E135" s="286"/>
      <c r="F135" s="455">
        <v>8.33</v>
      </c>
      <c r="G135" s="455">
        <v>36.4</v>
      </c>
      <c r="H135" s="455"/>
      <c r="I135" s="384"/>
    </row>
    <row r="136" spans="1:9" ht="14.4" thickBot="1">
      <c r="A136" s="397">
        <v>43847</v>
      </c>
      <c r="B136" s="551">
        <v>6.25E-2</v>
      </c>
      <c r="C136" s="545" t="s">
        <v>318</v>
      </c>
      <c r="D136" s="473" t="s">
        <v>276</v>
      </c>
      <c r="E136" s="290"/>
      <c r="F136" s="518">
        <v>8.34</v>
      </c>
      <c r="G136" s="518">
        <v>46.74</v>
      </c>
      <c r="H136" s="518">
        <v>40</v>
      </c>
      <c r="I136" s="827" t="s">
        <v>579</v>
      </c>
    </row>
  </sheetData>
  <mergeCells count="2">
    <mergeCell ref="A2:A3"/>
    <mergeCell ref="B2:B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1"/>
  <sheetViews>
    <sheetView zoomScaleNormal="100" workbookViewId="0">
      <pane xSplit="1" ySplit="5" topLeftCell="B124" activePane="bottomRight" state="frozen"/>
      <selection activeCell="L46" sqref="L46"/>
      <selection pane="topRight" activeCell="L46" sqref="L46"/>
      <selection pane="bottomLeft" activeCell="L46" sqref="L46"/>
      <selection pane="bottomRight" activeCell="G148" sqref="G148"/>
    </sheetView>
  </sheetViews>
  <sheetFormatPr defaultColWidth="9.109375" defaultRowHeight="13.8"/>
  <cols>
    <col min="1" max="1" width="12.109375" style="197" customWidth="1"/>
    <col min="2" max="3" width="9.109375" style="197"/>
    <col min="4" max="4" width="50" style="197" bestFit="1" customWidth="1"/>
    <col min="5" max="5" width="9.109375" style="197"/>
    <col min="6" max="6" width="10" style="197" customWidth="1"/>
    <col min="7" max="7" width="50" style="197" bestFit="1" customWidth="1"/>
    <col min="8" max="9" width="9.109375" style="197"/>
    <col min="10" max="10" width="50" style="197" bestFit="1" customWidth="1"/>
    <col min="11" max="12" width="9.109375" style="197"/>
    <col min="13" max="13" width="50" style="197" bestFit="1" customWidth="1"/>
    <col min="14" max="16384" width="9.109375" style="197"/>
  </cols>
  <sheetData>
    <row r="1" spans="1:13" ht="14.4" thickBot="1"/>
    <row r="2" spans="1:13" ht="14.4" thickBot="1">
      <c r="B2" s="1057" t="s">
        <v>278</v>
      </c>
      <c r="C2" s="1058"/>
      <c r="D2" s="198"/>
      <c r="E2" s="1055" t="s">
        <v>279</v>
      </c>
      <c r="F2" s="1056"/>
      <c r="G2" s="198"/>
      <c r="H2" s="1055" t="s">
        <v>282</v>
      </c>
      <c r="I2" s="1056"/>
      <c r="J2" s="198"/>
      <c r="K2" s="1055" t="s">
        <v>391</v>
      </c>
      <c r="L2" s="1056"/>
      <c r="M2" s="198"/>
    </row>
    <row r="3" spans="1:13">
      <c r="A3" s="1053" t="s">
        <v>262</v>
      </c>
      <c r="B3" s="199" t="s">
        <v>263</v>
      </c>
      <c r="C3" s="200" t="s">
        <v>231</v>
      </c>
      <c r="D3" s="200" t="s">
        <v>264</v>
      </c>
      <c r="E3" s="199" t="s">
        <v>263</v>
      </c>
      <c r="F3" s="200" t="s">
        <v>280</v>
      </c>
      <c r="G3" s="200" t="s">
        <v>264</v>
      </c>
      <c r="H3" s="199" t="s">
        <v>263</v>
      </c>
      <c r="I3" s="200" t="s">
        <v>280</v>
      </c>
      <c r="J3" s="200" t="s">
        <v>264</v>
      </c>
      <c r="K3" s="199" t="s">
        <v>263</v>
      </c>
      <c r="L3" s="200" t="s">
        <v>280</v>
      </c>
      <c r="M3" s="200" t="s">
        <v>264</v>
      </c>
    </row>
    <row r="4" spans="1:13" ht="14.4" thickBot="1">
      <c r="A4" s="1054"/>
      <c r="B4" s="201"/>
      <c r="C4" s="202" t="s">
        <v>265</v>
      </c>
      <c r="D4" s="202"/>
      <c r="E4" s="201"/>
      <c r="F4" s="202" t="s">
        <v>265</v>
      </c>
      <c r="G4" s="202"/>
      <c r="H4" s="201"/>
      <c r="I4" s="202" t="s">
        <v>265</v>
      </c>
      <c r="J4" s="202"/>
      <c r="K4" s="201"/>
      <c r="L4" s="202" t="s">
        <v>265</v>
      </c>
      <c r="M4" s="202"/>
    </row>
    <row r="5" spans="1:13" ht="14.4" thickBot="1">
      <c r="A5" s="282" t="s">
        <v>266</v>
      </c>
      <c r="B5" s="284" t="s">
        <v>267</v>
      </c>
      <c r="C5" s="285" t="s">
        <v>271</v>
      </c>
      <c r="D5" s="285"/>
      <c r="E5" s="284" t="s">
        <v>267</v>
      </c>
      <c r="F5" s="285" t="s">
        <v>271</v>
      </c>
      <c r="G5" s="285"/>
      <c r="H5" s="284" t="s">
        <v>267</v>
      </c>
      <c r="I5" s="285" t="s">
        <v>271</v>
      </c>
      <c r="J5" s="285"/>
      <c r="K5" s="284" t="s">
        <v>267</v>
      </c>
      <c r="L5" s="285" t="s">
        <v>271</v>
      </c>
      <c r="M5" s="285"/>
    </row>
    <row r="6" spans="1:13">
      <c r="A6" s="283">
        <v>43745</v>
      </c>
      <c r="B6" s="287"/>
      <c r="C6" s="264"/>
      <c r="D6" s="291" t="s">
        <v>324</v>
      </c>
      <c r="E6" s="287"/>
      <c r="F6" s="264"/>
      <c r="G6" s="274"/>
      <c r="H6" s="265"/>
      <c r="I6" s="264"/>
      <c r="J6" s="239" t="s">
        <v>299</v>
      </c>
      <c r="K6" s="265"/>
      <c r="L6" s="264"/>
      <c r="M6" s="239" t="s">
        <v>299</v>
      </c>
    </row>
    <row r="7" spans="1:13">
      <c r="A7" s="283">
        <v>43746</v>
      </c>
      <c r="B7" s="288"/>
      <c r="C7" s="250"/>
      <c r="D7" s="203" t="s">
        <v>324</v>
      </c>
      <c r="E7" s="288"/>
      <c r="F7" s="250"/>
      <c r="G7" s="204"/>
      <c r="H7" s="266"/>
      <c r="I7" s="250"/>
      <c r="J7" s="239" t="s">
        <v>299</v>
      </c>
      <c r="K7" s="266"/>
      <c r="L7" s="250"/>
      <c r="M7" s="239" t="s">
        <v>299</v>
      </c>
    </row>
    <row r="8" spans="1:13">
      <c r="A8" s="283">
        <v>43747</v>
      </c>
      <c r="B8" s="288"/>
      <c r="C8" s="250"/>
      <c r="D8" s="203" t="s">
        <v>324</v>
      </c>
      <c r="E8" s="288"/>
      <c r="F8" s="250"/>
      <c r="G8" s="204"/>
      <c r="H8" s="266"/>
      <c r="I8" s="250"/>
      <c r="J8" s="204" t="s">
        <v>324</v>
      </c>
      <c r="K8" s="266"/>
      <c r="L8" s="250"/>
      <c r="M8" s="239" t="s">
        <v>299</v>
      </c>
    </row>
    <row r="9" spans="1:13">
      <c r="A9" s="283">
        <v>43748</v>
      </c>
      <c r="B9" s="288"/>
      <c r="C9" s="250"/>
      <c r="D9" s="203" t="s">
        <v>324</v>
      </c>
      <c r="E9" s="288"/>
      <c r="F9" s="250"/>
      <c r="G9" s="204"/>
      <c r="H9" s="266"/>
      <c r="I9" s="250"/>
      <c r="J9" s="204" t="s">
        <v>324</v>
      </c>
      <c r="K9" s="266"/>
      <c r="L9" s="250"/>
      <c r="M9" s="239" t="s">
        <v>299</v>
      </c>
    </row>
    <row r="10" spans="1:13">
      <c r="A10" s="283">
        <v>43749</v>
      </c>
      <c r="B10" s="288"/>
      <c r="C10" s="250"/>
      <c r="D10" s="203" t="s">
        <v>324</v>
      </c>
      <c r="E10" s="288"/>
      <c r="F10" s="250"/>
      <c r="G10" s="204"/>
      <c r="H10" s="266"/>
      <c r="I10" s="250"/>
      <c r="J10" s="239" t="s">
        <v>299</v>
      </c>
      <c r="K10" s="266"/>
      <c r="L10" s="250"/>
      <c r="M10" s="239" t="s">
        <v>299</v>
      </c>
    </row>
    <row r="11" spans="1:13">
      <c r="A11" s="283">
        <v>43750</v>
      </c>
      <c r="B11" s="288"/>
      <c r="C11" s="250"/>
      <c r="D11" s="203" t="s">
        <v>324</v>
      </c>
      <c r="E11" s="288"/>
      <c r="F11" s="250"/>
      <c r="G11" s="204"/>
      <c r="H11" s="266"/>
      <c r="I11" s="250"/>
      <c r="J11" s="239" t="s">
        <v>299</v>
      </c>
      <c r="K11" s="266"/>
      <c r="L11" s="250"/>
      <c r="M11" s="239" t="s">
        <v>299</v>
      </c>
    </row>
    <row r="12" spans="1:13">
      <c r="A12" s="283">
        <v>43751</v>
      </c>
      <c r="B12" s="288"/>
      <c r="C12" s="250"/>
      <c r="D12" s="203" t="s">
        <v>324</v>
      </c>
      <c r="E12" s="288"/>
      <c r="F12" s="250"/>
      <c r="G12" s="204"/>
      <c r="H12" s="266"/>
      <c r="I12" s="250"/>
      <c r="J12" s="239" t="s">
        <v>299</v>
      </c>
      <c r="K12" s="266"/>
      <c r="L12" s="250"/>
      <c r="M12" s="239" t="s">
        <v>299</v>
      </c>
    </row>
    <row r="13" spans="1:13">
      <c r="A13" s="283">
        <v>43752</v>
      </c>
      <c r="B13" s="288"/>
      <c r="C13" s="250"/>
      <c r="D13" s="203" t="s">
        <v>324</v>
      </c>
      <c r="E13" s="288"/>
      <c r="F13" s="250"/>
      <c r="G13" s="204"/>
      <c r="H13" s="266"/>
      <c r="I13" s="250"/>
      <c r="J13" s="239" t="s">
        <v>299</v>
      </c>
      <c r="K13" s="266"/>
      <c r="L13" s="250"/>
      <c r="M13" s="239" t="s">
        <v>299</v>
      </c>
    </row>
    <row r="14" spans="1:13">
      <c r="A14" s="283">
        <v>43753</v>
      </c>
      <c r="B14" s="288"/>
      <c r="C14" s="250"/>
      <c r="D14" s="203" t="s">
        <v>324</v>
      </c>
      <c r="E14" s="288"/>
      <c r="F14" s="250"/>
      <c r="G14" s="204"/>
      <c r="H14" s="266"/>
      <c r="I14" s="250"/>
      <c r="J14" s="239" t="s">
        <v>299</v>
      </c>
      <c r="K14" s="266"/>
      <c r="L14" s="250"/>
      <c r="M14" s="239" t="s">
        <v>299</v>
      </c>
    </row>
    <row r="15" spans="1:13">
      <c r="A15" s="283">
        <v>43754</v>
      </c>
      <c r="B15" s="288"/>
      <c r="C15" s="250"/>
      <c r="D15" s="203" t="s">
        <v>324</v>
      </c>
      <c r="E15" s="288"/>
      <c r="F15" s="250"/>
      <c r="G15" s="204"/>
      <c r="H15" s="266"/>
      <c r="I15" s="250"/>
      <c r="J15" s="239" t="s">
        <v>299</v>
      </c>
      <c r="K15" s="266"/>
      <c r="L15" s="250"/>
      <c r="M15" s="239" t="s">
        <v>299</v>
      </c>
    </row>
    <row r="16" spans="1:13">
      <c r="A16" s="283">
        <v>43755</v>
      </c>
      <c r="B16" s="288"/>
      <c r="C16" s="250"/>
      <c r="D16" s="203" t="s">
        <v>324</v>
      </c>
      <c r="E16" s="288"/>
      <c r="F16" s="250"/>
      <c r="G16" s="204"/>
      <c r="H16" s="266"/>
      <c r="I16" s="250"/>
      <c r="J16" s="239" t="s">
        <v>299</v>
      </c>
      <c r="K16" s="266"/>
      <c r="L16" s="250"/>
      <c r="M16" s="239" t="s">
        <v>299</v>
      </c>
    </row>
    <row r="17" spans="1:13">
      <c r="A17" s="283">
        <v>43756</v>
      </c>
      <c r="B17" s="288"/>
      <c r="C17" s="250"/>
      <c r="D17" s="203" t="s">
        <v>324</v>
      </c>
      <c r="E17" s="288"/>
      <c r="F17" s="250"/>
      <c r="G17" s="204"/>
      <c r="H17" s="266"/>
      <c r="I17" s="250"/>
      <c r="J17" s="239" t="s">
        <v>299</v>
      </c>
      <c r="K17" s="266"/>
      <c r="L17" s="250"/>
      <c r="M17" s="239" t="s">
        <v>299</v>
      </c>
    </row>
    <row r="18" spans="1:13">
      <c r="A18" s="283">
        <v>43757</v>
      </c>
      <c r="B18" s="288"/>
      <c r="C18" s="250"/>
      <c r="D18" s="203" t="s">
        <v>324</v>
      </c>
      <c r="E18" s="288"/>
      <c r="F18" s="250"/>
      <c r="G18" s="204"/>
      <c r="H18" s="266"/>
      <c r="I18" s="250"/>
      <c r="J18" s="239" t="s">
        <v>299</v>
      </c>
      <c r="K18" s="266"/>
      <c r="L18" s="250"/>
      <c r="M18" s="239" t="s">
        <v>299</v>
      </c>
    </row>
    <row r="19" spans="1:13">
      <c r="A19" s="283">
        <v>43758</v>
      </c>
      <c r="B19" s="288"/>
      <c r="C19" s="250"/>
      <c r="D19" s="203" t="s">
        <v>324</v>
      </c>
      <c r="E19" s="288"/>
      <c r="F19" s="250"/>
      <c r="G19" s="204"/>
      <c r="H19" s="266"/>
      <c r="I19" s="250"/>
      <c r="J19" s="239" t="s">
        <v>299</v>
      </c>
      <c r="K19" s="266"/>
      <c r="L19" s="250"/>
      <c r="M19" s="239" t="s">
        <v>299</v>
      </c>
    </row>
    <row r="20" spans="1:13">
      <c r="A20" s="283">
        <v>43759</v>
      </c>
      <c r="B20" s="288"/>
      <c r="C20" s="250"/>
      <c r="D20" s="203" t="s">
        <v>324</v>
      </c>
      <c r="E20" s="288"/>
      <c r="F20" s="250"/>
      <c r="G20" s="204"/>
      <c r="H20" s="266"/>
      <c r="I20" s="250"/>
      <c r="J20" s="204" t="s">
        <v>324</v>
      </c>
      <c r="K20" s="266"/>
      <c r="L20" s="250"/>
      <c r="M20" s="239" t="s">
        <v>299</v>
      </c>
    </row>
    <row r="21" spans="1:13">
      <c r="A21" s="283">
        <v>43760</v>
      </c>
      <c r="B21" s="288"/>
      <c r="C21" s="250"/>
      <c r="D21" s="203" t="s">
        <v>324</v>
      </c>
      <c r="E21" s="288"/>
      <c r="F21" s="250"/>
      <c r="G21" s="204"/>
      <c r="H21" s="266"/>
      <c r="I21" s="250"/>
      <c r="J21" s="204" t="s">
        <v>324</v>
      </c>
      <c r="K21" s="266"/>
      <c r="L21" s="250"/>
      <c r="M21" s="239" t="s">
        <v>299</v>
      </c>
    </row>
    <row r="22" spans="1:13">
      <c r="A22" s="283">
        <v>43761</v>
      </c>
      <c r="B22" s="288">
        <v>7.3</v>
      </c>
      <c r="C22" s="250"/>
      <c r="D22" s="203" t="s">
        <v>324</v>
      </c>
      <c r="E22" s="288"/>
      <c r="F22" s="250"/>
      <c r="G22" s="204"/>
      <c r="H22" s="266"/>
      <c r="I22" s="250"/>
      <c r="J22" s="204" t="s">
        <v>324</v>
      </c>
      <c r="K22" s="266"/>
      <c r="L22" s="250"/>
      <c r="M22" s="239" t="s">
        <v>299</v>
      </c>
    </row>
    <row r="23" spans="1:13">
      <c r="A23" s="283">
        <v>43762</v>
      </c>
      <c r="B23" s="288"/>
      <c r="C23" s="250"/>
      <c r="D23" s="203" t="s">
        <v>324</v>
      </c>
      <c r="E23" s="288"/>
      <c r="F23" s="250"/>
      <c r="G23" s="204"/>
      <c r="H23" s="266"/>
      <c r="I23" s="250"/>
      <c r="J23" s="204" t="s">
        <v>324</v>
      </c>
      <c r="K23" s="266"/>
      <c r="L23" s="250"/>
      <c r="M23" s="239" t="s">
        <v>299</v>
      </c>
    </row>
    <row r="24" spans="1:13">
      <c r="A24" s="283">
        <v>43763</v>
      </c>
      <c r="B24" s="288"/>
      <c r="C24" s="250"/>
      <c r="D24" s="203" t="s">
        <v>324</v>
      </c>
      <c r="E24" s="288"/>
      <c r="F24" s="250"/>
      <c r="G24" s="204"/>
      <c r="H24" s="266"/>
      <c r="I24" s="250"/>
      <c r="J24" s="204" t="s">
        <v>324</v>
      </c>
      <c r="K24" s="266"/>
      <c r="L24" s="250"/>
      <c r="M24" s="239" t="s">
        <v>299</v>
      </c>
    </row>
    <row r="25" spans="1:13">
      <c r="A25" s="283">
        <v>43764</v>
      </c>
      <c r="B25" s="288"/>
      <c r="C25" s="250"/>
      <c r="D25" s="203" t="s">
        <v>324</v>
      </c>
      <c r="E25" s="288"/>
      <c r="F25" s="250"/>
      <c r="G25" s="204"/>
      <c r="H25" s="266"/>
      <c r="I25" s="250"/>
      <c r="J25" s="239" t="s">
        <v>299</v>
      </c>
      <c r="K25" s="266"/>
      <c r="L25" s="250"/>
      <c r="M25" s="239" t="s">
        <v>299</v>
      </c>
    </row>
    <row r="26" spans="1:13">
      <c r="A26" s="283">
        <v>43765</v>
      </c>
      <c r="B26" s="288"/>
      <c r="C26" s="250"/>
      <c r="D26" s="203" t="s">
        <v>324</v>
      </c>
      <c r="E26" s="288"/>
      <c r="F26" s="250"/>
      <c r="G26" s="204"/>
      <c r="H26" s="266"/>
      <c r="I26" s="250"/>
      <c r="J26" s="204" t="s">
        <v>324</v>
      </c>
      <c r="K26" s="266"/>
      <c r="L26" s="250"/>
      <c r="M26" s="239" t="s">
        <v>299</v>
      </c>
    </row>
    <row r="27" spans="1:13">
      <c r="A27" s="283">
        <v>43766</v>
      </c>
      <c r="B27" s="288"/>
      <c r="C27" s="250"/>
      <c r="D27" s="203" t="s">
        <v>324</v>
      </c>
      <c r="E27" s="288"/>
      <c r="F27" s="250"/>
      <c r="G27" s="204"/>
      <c r="H27" s="266"/>
      <c r="I27" s="250"/>
      <c r="J27" s="239" t="s">
        <v>299</v>
      </c>
      <c r="K27" s="266"/>
      <c r="L27" s="250"/>
      <c r="M27" s="239" t="s">
        <v>299</v>
      </c>
    </row>
    <row r="28" spans="1:13">
      <c r="A28" s="283">
        <v>43767</v>
      </c>
      <c r="B28" s="288"/>
      <c r="C28" s="250"/>
      <c r="D28" s="203" t="s">
        <v>324</v>
      </c>
      <c r="E28" s="288"/>
      <c r="F28" s="250"/>
      <c r="G28" s="204"/>
      <c r="H28" s="266"/>
      <c r="I28" s="250"/>
      <c r="J28" s="239" t="s">
        <v>299</v>
      </c>
      <c r="K28" s="266"/>
      <c r="L28" s="250"/>
      <c r="M28" s="239" t="s">
        <v>299</v>
      </c>
    </row>
    <row r="29" spans="1:13">
      <c r="A29" s="283">
        <v>43768</v>
      </c>
      <c r="B29" s="288"/>
      <c r="C29" s="250"/>
      <c r="D29" s="203" t="s">
        <v>324</v>
      </c>
      <c r="E29" s="288"/>
      <c r="F29" s="250"/>
      <c r="G29" s="204"/>
      <c r="H29" s="266"/>
      <c r="I29" s="250"/>
      <c r="J29" s="204" t="s">
        <v>324</v>
      </c>
      <c r="K29" s="266"/>
      <c r="L29" s="250"/>
      <c r="M29" s="239" t="s">
        <v>299</v>
      </c>
    </row>
    <row r="30" spans="1:13" ht="14.4" thickBot="1">
      <c r="A30" s="283">
        <v>43769</v>
      </c>
      <c r="B30" s="358"/>
      <c r="C30" s="359"/>
      <c r="D30" s="360" t="s">
        <v>324</v>
      </c>
      <c r="E30" s="358"/>
      <c r="F30" s="359"/>
      <c r="G30" s="361"/>
      <c r="H30" s="362"/>
      <c r="I30" s="359"/>
      <c r="J30" s="361" t="s">
        <v>324</v>
      </c>
      <c r="K30" s="362"/>
      <c r="L30" s="359"/>
      <c r="M30" s="331" t="s">
        <v>299</v>
      </c>
    </row>
    <row r="31" spans="1:13">
      <c r="A31" s="283">
        <v>43770</v>
      </c>
      <c r="B31" s="287"/>
      <c r="C31" s="264"/>
      <c r="D31" s="274" t="s">
        <v>324</v>
      </c>
      <c r="E31" s="287">
        <v>8.2200000000000006</v>
      </c>
      <c r="F31" s="264">
        <v>0</v>
      </c>
      <c r="G31" s="274"/>
      <c r="H31" s="265"/>
      <c r="I31" s="264"/>
      <c r="J31" s="363" t="s">
        <v>299</v>
      </c>
      <c r="K31" s="265"/>
      <c r="L31" s="264"/>
      <c r="M31" s="363" t="s">
        <v>299</v>
      </c>
    </row>
    <row r="32" spans="1:13">
      <c r="A32" s="283">
        <v>43771</v>
      </c>
      <c r="B32" s="288"/>
      <c r="C32" s="250"/>
      <c r="D32" s="204" t="s">
        <v>324</v>
      </c>
      <c r="E32" s="288"/>
      <c r="F32" s="250"/>
      <c r="G32" s="204"/>
      <c r="H32" s="266"/>
      <c r="I32" s="250"/>
      <c r="J32" s="204" t="s">
        <v>324</v>
      </c>
      <c r="K32" s="266"/>
      <c r="L32" s="250"/>
      <c r="M32" s="239" t="s">
        <v>299</v>
      </c>
    </row>
    <row r="33" spans="1:13">
      <c r="A33" s="283">
        <v>43772</v>
      </c>
      <c r="B33" s="288"/>
      <c r="C33" s="250"/>
      <c r="D33" s="204" t="s">
        <v>324</v>
      </c>
      <c r="E33" s="288"/>
      <c r="F33" s="250"/>
      <c r="G33" s="204"/>
      <c r="H33" s="266"/>
      <c r="I33" s="250"/>
      <c r="J33" s="204" t="s">
        <v>324</v>
      </c>
      <c r="K33" s="266"/>
      <c r="L33" s="250"/>
      <c r="M33" s="239" t="s">
        <v>299</v>
      </c>
    </row>
    <row r="34" spans="1:13">
      <c r="A34" s="283">
        <v>43773</v>
      </c>
      <c r="B34" s="288"/>
      <c r="C34" s="250"/>
      <c r="D34" s="204" t="s">
        <v>324</v>
      </c>
      <c r="E34" s="288">
        <v>8.3699999999999992</v>
      </c>
      <c r="F34" s="250">
        <v>0</v>
      </c>
      <c r="G34" s="204"/>
      <c r="H34" s="266"/>
      <c r="I34" s="250"/>
      <c r="J34" s="239" t="s">
        <v>299</v>
      </c>
      <c r="K34" s="266"/>
      <c r="L34" s="250"/>
      <c r="M34" s="239" t="s">
        <v>299</v>
      </c>
    </row>
    <row r="35" spans="1:13">
      <c r="A35" s="283">
        <v>43774</v>
      </c>
      <c r="B35" s="288"/>
      <c r="C35" s="250"/>
      <c r="D35" s="204" t="s">
        <v>324</v>
      </c>
      <c r="E35" s="288"/>
      <c r="F35" s="250"/>
      <c r="G35" s="204"/>
      <c r="H35" s="266"/>
      <c r="I35" s="250"/>
      <c r="J35" s="204" t="s">
        <v>324</v>
      </c>
      <c r="K35" s="266"/>
      <c r="L35" s="250"/>
      <c r="M35" s="239" t="s">
        <v>299</v>
      </c>
    </row>
    <row r="36" spans="1:13">
      <c r="A36" s="283">
        <v>43775</v>
      </c>
      <c r="B36" s="289"/>
      <c r="C36" s="286"/>
      <c r="D36" s="204" t="s">
        <v>324</v>
      </c>
      <c r="E36" s="288"/>
      <c r="F36" s="250"/>
      <c r="G36" s="204"/>
      <c r="H36" s="289"/>
      <c r="I36" s="286"/>
      <c r="J36" s="204" t="s">
        <v>324</v>
      </c>
      <c r="K36" s="289"/>
      <c r="L36" s="286"/>
      <c r="M36" s="239" t="s">
        <v>299</v>
      </c>
    </row>
    <row r="37" spans="1:13">
      <c r="A37" s="283">
        <v>43776</v>
      </c>
      <c r="B37" s="289"/>
      <c r="C37" s="286"/>
      <c r="D37" s="204" t="s">
        <v>324</v>
      </c>
      <c r="E37" s="288"/>
      <c r="F37" s="250"/>
      <c r="G37" s="204"/>
      <c r="H37" s="289"/>
      <c r="I37" s="286"/>
      <c r="J37" s="239" t="s">
        <v>299</v>
      </c>
      <c r="K37" s="289"/>
      <c r="L37" s="286"/>
      <c r="M37" s="239" t="s">
        <v>299</v>
      </c>
    </row>
    <row r="38" spans="1:13">
      <c r="A38" s="283">
        <v>43777</v>
      </c>
      <c r="B38" s="289"/>
      <c r="C38" s="286"/>
      <c r="D38" s="204" t="s">
        <v>324</v>
      </c>
      <c r="E38" s="288">
        <v>8</v>
      </c>
      <c r="F38" s="250">
        <v>0.2</v>
      </c>
      <c r="G38" s="204"/>
      <c r="H38" s="289"/>
      <c r="I38" s="286"/>
      <c r="J38" s="204" t="s">
        <v>324</v>
      </c>
      <c r="K38" s="289"/>
      <c r="L38" s="286"/>
      <c r="M38" s="239" t="s">
        <v>299</v>
      </c>
    </row>
    <row r="39" spans="1:13">
      <c r="A39" s="283">
        <v>43778</v>
      </c>
      <c r="B39" s="288"/>
      <c r="C39" s="250"/>
      <c r="D39" s="204" t="s">
        <v>324</v>
      </c>
      <c r="E39" s="288"/>
      <c r="F39" s="250"/>
      <c r="G39" s="204"/>
      <c r="H39" s="289"/>
      <c r="I39" s="286"/>
      <c r="J39" s="204" t="s">
        <v>324</v>
      </c>
      <c r="K39" s="289"/>
      <c r="L39" s="286"/>
      <c r="M39" s="239" t="s">
        <v>299</v>
      </c>
    </row>
    <row r="40" spans="1:13">
      <c r="A40" s="283">
        <v>43779</v>
      </c>
      <c r="B40" s="288"/>
      <c r="C40" s="250"/>
      <c r="D40" s="204" t="s">
        <v>324</v>
      </c>
      <c r="E40" s="288"/>
      <c r="F40" s="250"/>
      <c r="G40" s="204"/>
      <c r="H40" s="289"/>
      <c r="I40" s="286"/>
      <c r="J40" s="239" t="s">
        <v>299</v>
      </c>
      <c r="K40" s="289"/>
      <c r="L40" s="286"/>
      <c r="M40" s="239" t="s">
        <v>299</v>
      </c>
    </row>
    <row r="41" spans="1:13">
      <c r="A41" s="283">
        <v>43780</v>
      </c>
      <c r="B41" s="288"/>
      <c r="C41" s="250"/>
      <c r="D41" s="204" t="s">
        <v>324</v>
      </c>
      <c r="E41" s="288"/>
      <c r="F41" s="250"/>
      <c r="G41" s="204"/>
      <c r="H41" s="289"/>
      <c r="I41" s="286"/>
      <c r="J41" s="204" t="s">
        <v>324</v>
      </c>
      <c r="K41" s="289"/>
      <c r="L41" s="286"/>
      <c r="M41" s="239" t="s">
        <v>299</v>
      </c>
    </row>
    <row r="42" spans="1:13">
      <c r="A42" s="283">
        <v>43781</v>
      </c>
      <c r="B42" s="288"/>
      <c r="C42" s="250"/>
      <c r="D42" s="204" t="s">
        <v>324</v>
      </c>
      <c r="E42" s="288"/>
      <c r="F42" s="250"/>
      <c r="G42" s="204"/>
      <c r="H42" s="289"/>
      <c r="I42" s="286"/>
      <c r="J42" s="204" t="s">
        <v>324</v>
      </c>
      <c r="K42" s="289"/>
      <c r="L42" s="286"/>
      <c r="M42" s="239" t="s">
        <v>299</v>
      </c>
    </row>
    <row r="43" spans="1:13">
      <c r="A43" s="283">
        <v>43782</v>
      </c>
      <c r="B43" s="288"/>
      <c r="C43" s="250"/>
      <c r="D43" s="204" t="s">
        <v>324</v>
      </c>
      <c r="E43" s="288"/>
      <c r="F43" s="250"/>
      <c r="G43" s="204"/>
      <c r="H43" s="289"/>
      <c r="I43" s="286"/>
      <c r="J43" s="204" t="s">
        <v>324</v>
      </c>
      <c r="K43" s="289"/>
      <c r="L43" s="286"/>
      <c r="M43" s="239" t="s">
        <v>299</v>
      </c>
    </row>
    <row r="44" spans="1:13">
      <c r="A44" s="283">
        <v>43783</v>
      </c>
      <c r="B44" s="288"/>
      <c r="C44" s="250"/>
      <c r="D44" s="204" t="s">
        <v>324</v>
      </c>
      <c r="E44" s="288"/>
      <c r="F44" s="250"/>
      <c r="G44" s="204"/>
      <c r="H44" s="289"/>
      <c r="I44" s="286"/>
      <c r="J44" s="204" t="s">
        <v>324</v>
      </c>
      <c r="K44" s="289"/>
      <c r="L44" s="286"/>
      <c r="M44" s="239" t="s">
        <v>299</v>
      </c>
    </row>
    <row r="45" spans="1:13">
      <c r="A45" s="283">
        <v>43784</v>
      </c>
      <c r="B45" s="288"/>
      <c r="C45" s="250"/>
      <c r="D45" s="204" t="s">
        <v>324</v>
      </c>
      <c r="E45" s="288"/>
      <c r="F45" s="250"/>
      <c r="G45" s="204"/>
      <c r="H45" s="289"/>
      <c r="I45" s="286"/>
      <c r="J45" s="204" t="s">
        <v>324</v>
      </c>
      <c r="K45" s="289"/>
      <c r="L45" s="286"/>
      <c r="M45" s="239" t="s">
        <v>299</v>
      </c>
    </row>
    <row r="46" spans="1:13">
      <c r="A46" s="283">
        <v>43785</v>
      </c>
      <c r="B46" s="288"/>
      <c r="C46" s="250"/>
      <c r="D46" s="204" t="s">
        <v>324</v>
      </c>
      <c r="E46" s="288"/>
      <c r="F46" s="250"/>
      <c r="G46" s="204"/>
      <c r="H46" s="289"/>
      <c r="I46" s="286"/>
      <c r="J46" s="239" t="s">
        <v>299</v>
      </c>
      <c r="K46" s="289"/>
      <c r="L46" s="286"/>
      <c r="M46" s="239" t="s">
        <v>299</v>
      </c>
    </row>
    <row r="47" spans="1:13">
      <c r="A47" s="283">
        <v>43786</v>
      </c>
      <c r="B47" s="288"/>
      <c r="C47" s="250"/>
      <c r="D47" s="204" t="s">
        <v>324</v>
      </c>
      <c r="E47" s="288"/>
      <c r="F47" s="250"/>
      <c r="G47" s="204"/>
      <c r="H47" s="289"/>
      <c r="I47" s="286"/>
      <c r="J47" s="204" t="s">
        <v>324</v>
      </c>
      <c r="K47" s="289"/>
      <c r="L47" s="286"/>
      <c r="M47" s="239" t="s">
        <v>299</v>
      </c>
    </row>
    <row r="48" spans="1:13">
      <c r="A48" s="283">
        <v>43787</v>
      </c>
      <c r="B48" s="288">
        <v>8.1999999999999993</v>
      </c>
      <c r="C48" s="250">
        <v>0</v>
      </c>
      <c r="D48" s="204" t="s">
        <v>324</v>
      </c>
      <c r="E48" s="288">
        <v>8.1199999999999992</v>
      </c>
      <c r="F48" s="250">
        <v>0</v>
      </c>
      <c r="G48" s="204"/>
      <c r="H48" s="289"/>
      <c r="I48" s="286"/>
      <c r="J48" s="239" t="s">
        <v>299</v>
      </c>
      <c r="K48" s="289"/>
      <c r="L48" s="286"/>
      <c r="M48" s="239" t="s">
        <v>299</v>
      </c>
    </row>
    <row r="49" spans="1:13">
      <c r="A49" s="283">
        <v>43788</v>
      </c>
      <c r="B49" s="288"/>
      <c r="C49" s="250"/>
      <c r="D49" s="204" t="s">
        <v>324</v>
      </c>
      <c r="E49" s="288"/>
      <c r="F49" s="250"/>
      <c r="G49" s="204"/>
      <c r="H49" s="289"/>
      <c r="I49" s="286"/>
      <c r="J49" s="239" t="s">
        <v>299</v>
      </c>
      <c r="K49" s="289"/>
      <c r="L49" s="286"/>
      <c r="M49" s="239" t="s">
        <v>299</v>
      </c>
    </row>
    <row r="50" spans="1:13">
      <c r="A50" s="283">
        <v>43789</v>
      </c>
      <c r="B50" s="288"/>
      <c r="C50" s="250"/>
      <c r="D50" s="204" t="s">
        <v>324</v>
      </c>
      <c r="E50" s="288"/>
      <c r="F50" s="250"/>
      <c r="G50" s="204"/>
      <c r="H50" s="289"/>
      <c r="I50" s="286"/>
      <c r="J50" s="239" t="s">
        <v>299</v>
      </c>
      <c r="K50" s="289"/>
      <c r="L50" s="286"/>
      <c r="M50" s="239" t="s">
        <v>299</v>
      </c>
    </row>
    <row r="51" spans="1:13">
      <c r="A51" s="283">
        <v>43790</v>
      </c>
      <c r="B51" s="288"/>
      <c r="C51" s="250"/>
      <c r="D51" s="204" t="s">
        <v>324</v>
      </c>
      <c r="E51" s="288"/>
      <c r="F51" s="250"/>
      <c r="G51" s="204"/>
      <c r="H51" s="289"/>
      <c r="I51" s="286"/>
      <c r="J51" s="239" t="s">
        <v>299</v>
      </c>
      <c r="K51" s="289"/>
      <c r="L51" s="286"/>
      <c r="M51" s="239" t="s">
        <v>299</v>
      </c>
    </row>
    <row r="52" spans="1:13">
      <c r="A52" s="283">
        <v>43791</v>
      </c>
      <c r="B52" s="288"/>
      <c r="C52" s="250"/>
      <c r="D52" s="204" t="s">
        <v>324</v>
      </c>
      <c r="E52" s="288"/>
      <c r="F52" s="250"/>
      <c r="G52" s="204"/>
      <c r="H52" s="289"/>
      <c r="I52" s="286"/>
      <c r="J52" s="204" t="s">
        <v>324</v>
      </c>
      <c r="K52" s="289"/>
      <c r="L52" s="286"/>
      <c r="M52" s="239" t="s">
        <v>299</v>
      </c>
    </row>
    <row r="53" spans="1:13">
      <c r="A53" s="283">
        <v>43792</v>
      </c>
      <c r="B53" s="288"/>
      <c r="C53" s="250"/>
      <c r="D53" s="204" t="s">
        <v>324</v>
      </c>
      <c r="E53" s="288"/>
      <c r="F53" s="250"/>
      <c r="G53" s="204"/>
      <c r="H53" s="289"/>
      <c r="I53" s="286"/>
      <c r="J53" s="204" t="s">
        <v>324</v>
      </c>
      <c r="K53" s="289"/>
      <c r="L53" s="286"/>
      <c r="M53" s="239" t="s">
        <v>299</v>
      </c>
    </row>
    <row r="54" spans="1:13">
      <c r="A54" s="283">
        <v>43793</v>
      </c>
      <c r="B54" s="288"/>
      <c r="C54" s="250"/>
      <c r="D54" s="204" t="s">
        <v>324</v>
      </c>
      <c r="E54" s="288"/>
      <c r="F54" s="250"/>
      <c r="G54" s="204"/>
      <c r="H54" s="289"/>
      <c r="I54" s="286"/>
      <c r="J54" s="204" t="s">
        <v>324</v>
      </c>
      <c r="K54" s="289"/>
      <c r="L54" s="286"/>
      <c r="M54" s="204" t="s">
        <v>324</v>
      </c>
    </row>
    <row r="55" spans="1:13">
      <c r="A55" s="283">
        <v>43794</v>
      </c>
      <c r="B55" s="288">
        <v>8.15</v>
      </c>
      <c r="C55" s="250">
        <v>0</v>
      </c>
      <c r="D55" s="204" t="s">
        <v>324</v>
      </c>
      <c r="E55" s="288">
        <v>8.1999999999999993</v>
      </c>
      <c r="F55" s="250">
        <v>0</v>
      </c>
      <c r="G55" s="204"/>
      <c r="H55" s="288"/>
      <c r="I55" s="286"/>
      <c r="J55" s="239" t="s">
        <v>299</v>
      </c>
      <c r="K55" s="288"/>
      <c r="L55" s="286"/>
      <c r="M55" s="204" t="s">
        <v>324</v>
      </c>
    </row>
    <row r="56" spans="1:13">
      <c r="A56" s="283">
        <v>43795</v>
      </c>
      <c r="B56" s="288"/>
      <c r="C56" s="250"/>
      <c r="D56" s="204" t="s">
        <v>324</v>
      </c>
      <c r="E56" s="288"/>
      <c r="F56" s="250"/>
      <c r="G56" s="204"/>
      <c r="H56" s="289"/>
      <c r="I56" s="286"/>
      <c r="J56" s="239" t="s">
        <v>299</v>
      </c>
      <c r="K56" s="289"/>
      <c r="L56" s="286"/>
      <c r="M56" s="204" t="s">
        <v>324</v>
      </c>
    </row>
    <row r="57" spans="1:13">
      <c r="A57" s="283">
        <v>43796</v>
      </c>
      <c r="B57" s="288"/>
      <c r="C57" s="250"/>
      <c r="D57" s="204" t="s">
        <v>324</v>
      </c>
      <c r="E57" s="288"/>
      <c r="F57" s="250"/>
      <c r="G57" s="204"/>
      <c r="H57" s="289"/>
      <c r="I57" s="286"/>
      <c r="J57" s="239" t="s">
        <v>299</v>
      </c>
      <c r="K57" s="289"/>
      <c r="L57" s="286"/>
      <c r="M57" s="204" t="s">
        <v>324</v>
      </c>
    </row>
    <row r="58" spans="1:13">
      <c r="A58" s="283">
        <v>43797</v>
      </c>
      <c r="B58" s="288"/>
      <c r="C58" s="250"/>
      <c r="D58" s="204" t="s">
        <v>324</v>
      </c>
      <c r="E58" s="288"/>
      <c r="F58" s="250"/>
      <c r="G58" s="204"/>
      <c r="H58" s="289"/>
      <c r="I58" s="286"/>
      <c r="J58" s="239" t="s">
        <v>299</v>
      </c>
      <c r="K58" s="289"/>
      <c r="L58" s="286"/>
      <c r="M58" s="204" t="s">
        <v>324</v>
      </c>
    </row>
    <row r="59" spans="1:13">
      <c r="A59" s="283">
        <v>43798</v>
      </c>
      <c r="B59" s="288"/>
      <c r="C59" s="250"/>
      <c r="D59" s="204" t="s">
        <v>324</v>
      </c>
      <c r="E59" s="288"/>
      <c r="F59" s="250"/>
      <c r="G59" s="204"/>
      <c r="H59" s="289"/>
      <c r="I59" s="286"/>
      <c r="J59" s="204" t="s">
        <v>324</v>
      </c>
      <c r="K59" s="289"/>
      <c r="L59" s="286"/>
      <c r="M59" s="204" t="s">
        <v>324</v>
      </c>
    </row>
    <row r="60" spans="1:13" ht="14.4" thickBot="1">
      <c r="A60" s="283">
        <v>43799</v>
      </c>
      <c r="B60" s="358"/>
      <c r="C60" s="359"/>
      <c r="D60" s="361" t="s">
        <v>324</v>
      </c>
      <c r="E60" s="358"/>
      <c r="F60" s="359"/>
      <c r="G60" s="361"/>
      <c r="H60" s="379"/>
      <c r="I60" s="380"/>
      <c r="J60" s="361" t="s">
        <v>324</v>
      </c>
      <c r="K60" s="379"/>
      <c r="L60" s="380"/>
      <c r="M60" s="361" t="s">
        <v>324</v>
      </c>
    </row>
    <row r="61" spans="1:13">
      <c r="A61" s="283">
        <v>43800</v>
      </c>
      <c r="B61" s="381"/>
      <c r="C61" s="382"/>
      <c r="D61" s="479" t="s">
        <v>324</v>
      </c>
      <c r="E61" s="381"/>
      <c r="F61" s="382"/>
      <c r="G61" s="383"/>
      <c r="H61" s="381"/>
      <c r="I61" s="382"/>
      <c r="J61" s="274" t="s">
        <v>324</v>
      </c>
      <c r="K61" s="381"/>
      <c r="L61" s="382"/>
      <c r="M61" s="479" t="s">
        <v>324</v>
      </c>
    </row>
    <row r="62" spans="1:13">
      <c r="A62" s="283">
        <v>43801</v>
      </c>
      <c r="B62" s="385"/>
      <c r="C62" s="330"/>
      <c r="D62" s="361" t="s">
        <v>324</v>
      </c>
      <c r="E62" s="289"/>
      <c r="F62" s="286"/>
      <c r="G62" s="384"/>
      <c r="H62" s="289"/>
      <c r="I62" s="286"/>
      <c r="J62" s="204" t="s">
        <v>324</v>
      </c>
      <c r="K62" s="289"/>
      <c r="L62" s="286"/>
      <c r="M62" s="361" t="s">
        <v>324</v>
      </c>
    </row>
    <row r="63" spans="1:13">
      <c r="A63" s="283">
        <v>43802</v>
      </c>
      <c r="B63" s="385"/>
      <c r="C63" s="330"/>
      <c r="D63" s="361" t="s">
        <v>324</v>
      </c>
      <c r="E63" s="289"/>
      <c r="F63" s="286"/>
      <c r="G63" s="384"/>
      <c r="H63" s="289"/>
      <c r="I63" s="286"/>
      <c r="J63" s="239" t="s">
        <v>299</v>
      </c>
      <c r="K63" s="289"/>
      <c r="L63" s="286"/>
      <c r="M63" s="361" t="s">
        <v>324</v>
      </c>
    </row>
    <row r="64" spans="1:13">
      <c r="A64" s="283">
        <v>43803</v>
      </c>
      <c r="B64" s="385"/>
      <c r="C64" s="330"/>
      <c r="D64" s="361" t="s">
        <v>324</v>
      </c>
      <c r="E64" s="289"/>
      <c r="F64" s="286"/>
      <c r="G64" s="384"/>
      <c r="H64" s="289"/>
      <c r="I64" s="286"/>
      <c r="J64" s="204" t="s">
        <v>324</v>
      </c>
      <c r="K64" s="289"/>
      <c r="L64" s="286"/>
      <c r="M64" s="361" t="s">
        <v>324</v>
      </c>
    </row>
    <row r="65" spans="1:13">
      <c r="A65" s="283">
        <v>43804</v>
      </c>
      <c r="B65" s="385">
        <v>8.3000000000000007</v>
      </c>
      <c r="C65" s="330">
        <v>0</v>
      </c>
      <c r="D65" s="361" t="s">
        <v>324</v>
      </c>
      <c r="E65" s="385">
        <v>8.16</v>
      </c>
      <c r="F65" s="330">
        <v>0</v>
      </c>
      <c r="G65" s="384"/>
      <c r="H65" s="385">
        <v>8.1999999999999993</v>
      </c>
      <c r="I65" s="330"/>
      <c r="J65" s="204" t="s">
        <v>324</v>
      </c>
      <c r="K65" s="385">
        <v>8.3000000000000007</v>
      </c>
      <c r="L65" s="286"/>
      <c r="M65" s="361" t="s">
        <v>324</v>
      </c>
    </row>
    <row r="66" spans="1:13">
      <c r="A66" s="283">
        <v>43805</v>
      </c>
      <c r="B66" s="385"/>
      <c r="C66" s="330"/>
      <c r="D66" s="361" t="s">
        <v>324</v>
      </c>
      <c r="E66" s="385"/>
      <c r="F66" s="330"/>
      <c r="G66" s="384"/>
      <c r="H66" s="289"/>
      <c r="I66" s="286"/>
      <c r="J66" s="204" t="s">
        <v>324</v>
      </c>
      <c r="K66" s="289"/>
      <c r="L66" s="286"/>
      <c r="M66" s="361" t="s">
        <v>324</v>
      </c>
    </row>
    <row r="67" spans="1:13">
      <c r="A67" s="283">
        <v>43806</v>
      </c>
      <c r="B67" s="385"/>
      <c r="C67" s="330"/>
      <c r="D67" s="361" t="s">
        <v>324</v>
      </c>
      <c r="E67" s="385"/>
      <c r="F67" s="330"/>
      <c r="G67" s="384"/>
      <c r="H67" s="289"/>
      <c r="I67" s="286"/>
      <c r="J67" s="204" t="s">
        <v>324</v>
      </c>
      <c r="K67" s="289"/>
      <c r="L67" s="286"/>
      <c r="M67" s="361" t="s">
        <v>324</v>
      </c>
    </row>
    <row r="68" spans="1:13">
      <c r="A68" s="283">
        <v>43807</v>
      </c>
      <c r="B68" s="385">
        <v>8.1999999999999993</v>
      </c>
      <c r="C68" s="330">
        <v>0</v>
      </c>
      <c r="D68" s="361" t="s">
        <v>324</v>
      </c>
      <c r="E68" s="385">
        <v>7.8</v>
      </c>
      <c r="F68" s="330">
        <v>0</v>
      </c>
      <c r="G68" s="384"/>
      <c r="H68" s="289"/>
      <c r="I68" s="286"/>
      <c r="J68" s="204" t="s">
        <v>324</v>
      </c>
      <c r="K68" s="289"/>
      <c r="L68" s="286"/>
      <c r="M68" s="361" t="s">
        <v>324</v>
      </c>
    </row>
    <row r="69" spans="1:13">
      <c r="A69" s="283">
        <v>43808</v>
      </c>
      <c r="B69" s="385"/>
      <c r="C69" s="330"/>
      <c r="D69" s="361" t="s">
        <v>324</v>
      </c>
      <c r="E69" s="385"/>
      <c r="F69" s="330"/>
      <c r="G69" s="384"/>
      <c r="H69" s="289"/>
      <c r="I69" s="286"/>
      <c r="J69" s="239" t="s">
        <v>299</v>
      </c>
      <c r="K69" s="289"/>
      <c r="L69" s="286"/>
      <c r="M69" s="361" t="s">
        <v>324</v>
      </c>
    </row>
    <row r="70" spans="1:13">
      <c r="A70" s="283">
        <v>43809</v>
      </c>
      <c r="B70" s="385"/>
      <c r="C70" s="330"/>
      <c r="D70" s="361" t="s">
        <v>324</v>
      </c>
      <c r="E70" s="385"/>
      <c r="F70" s="330"/>
      <c r="G70" s="384"/>
      <c r="H70" s="289"/>
      <c r="I70" s="286"/>
      <c r="J70" s="239" t="s">
        <v>299</v>
      </c>
      <c r="K70" s="289"/>
      <c r="L70" s="286"/>
      <c r="M70" s="361" t="s">
        <v>324</v>
      </c>
    </row>
    <row r="71" spans="1:13">
      <c r="A71" s="283">
        <v>43810</v>
      </c>
      <c r="B71" s="385"/>
      <c r="C71" s="330"/>
      <c r="D71" s="361" t="s">
        <v>324</v>
      </c>
      <c r="E71" s="385"/>
      <c r="F71" s="330"/>
      <c r="G71" s="384"/>
      <c r="H71" s="289"/>
      <c r="I71" s="286"/>
      <c r="J71" s="239" t="s">
        <v>299</v>
      </c>
      <c r="K71" s="289"/>
      <c r="L71" s="286"/>
      <c r="M71" s="361" t="s">
        <v>324</v>
      </c>
    </row>
    <row r="72" spans="1:13">
      <c r="A72" s="283">
        <v>43811</v>
      </c>
      <c r="B72" s="385"/>
      <c r="C72" s="330"/>
      <c r="D72" s="361" t="s">
        <v>324</v>
      </c>
      <c r="E72" s="385"/>
      <c r="F72" s="330"/>
      <c r="G72" s="384"/>
      <c r="H72" s="289"/>
      <c r="I72" s="286"/>
      <c r="J72" s="204" t="s">
        <v>324</v>
      </c>
      <c r="K72" s="289"/>
      <c r="L72" s="286"/>
      <c r="M72" s="361" t="s">
        <v>324</v>
      </c>
    </row>
    <row r="73" spans="1:13">
      <c r="A73" s="283">
        <v>43812</v>
      </c>
      <c r="B73" s="385"/>
      <c r="C73" s="330"/>
      <c r="D73" s="361" t="s">
        <v>324</v>
      </c>
      <c r="E73" s="385"/>
      <c r="F73" s="330"/>
      <c r="G73" s="384"/>
      <c r="H73" s="289"/>
      <c r="I73" s="286"/>
      <c r="J73" s="204" t="s">
        <v>324</v>
      </c>
      <c r="K73" s="289"/>
      <c r="L73" s="286"/>
      <c r="M73" s="361" t="s">
        <v>324</v>
      </c>
    </row>
    <row r="74" spans="1:13">
      <c r="A74" s="283">
        <v>43813</v>
      </c>
      <c r="B74" s="385"/>
      <c r="C74" s="330"/>
      <c r="D74" s="361" t="s">
        <v>324</v>
      </c>
      <c r="E74" s="385"/>
      <c r="F74" s="330"/>
      <c r="G74" s="384"/>
      <c r="H74" s="289"/>
      <c r="I74" s="286"/>
      <c r="J74" s="204" t="s">
        <v>324</v>
      </c>
      <c r="K74" s="289"/>
      <c r="L74" s="286"/>
      <c r="M74" s="361" t="s">
        <v>324</v>
      </c>
    </row>
    <row r="75" spans="1:13">
      <c r="A75" s="283">
        <v>43814</v>
      </c>
      <c r="B75" s="385"/>
      <c r="C75" s="330"/>
      <c r="D75" s="361" t="s">
        <v>324</v>
      </c>
      <c r="E75" s="385"/>
      <c r="F75" s="330"/>
      <c r="G75" s="384"/>
      <c r="H75" s="289"/>
      <c r="I75" s="286"/>
      <c r="J75" s="239" t="s">
        <v>299</v>
      </c>
      <c r="K75" s="289"/>
      <c r="L75" s="286"/>
      <c r="M75" s="361" t="s">
        <v>324</v>
      </c>
    </row>
    <row r="76" spans="1:13">
      <c r="A76" s="283">
        <v>43815</v>
      </c>
      <c r="B76" s="385"/>
      <c r="C76" s="330"/>
      <c r="D76" s="361" t="s">
        <v>324</v>
      </c>
      <c r="E76" s="385"/>
      <c r="F76" s="330"/>
      <c r="G76" s="384"/>
      <c r="H76" s="289"/>
      <c r="I76" s="286"/>
      <c r="J76" s="239" t="s">
        <v>299</v>
      </c>
      <c r="K76" s="289"/>
      <c r="L76" s="286"/>
      <c r="M76" s="361" t="s">
        <v>324</v>
      </c>
    </row>
    <row r="77" spans="1:13">
      <c r="A77" s="283">
        <v>43816</v>
      </c>
      <c r="B77" s="385">
        <v>8.17</v>
      </c>
      <c r="C77" s="330">
        <v>0</v>
      </c>
      <c r="D77" s="361" t="s">
        <v>324</v>
      </c>
      <c r="E77" s="385">
        <v>7.99</v>
      </c>
      <c r="F77" s="330">
        <v>0</v>
      </c>
      <c r="G77" s="384"/>
      <c r="H77" s="385">
        <v>8.3000000000000007</v>
      </c>
      <c r="I77" s="286"/>
      <c r="J77" s="239" t="s">
        <v>299</v>
      </c>
      <c r="K77" s="385">
        <v>8.1999999999999993</v>
      </c>
      <c r="L77" s="286"/>
      <c r="M77" s="361" t="s">
        <v>324</v>
      </c>
    </row>
    <row r="78" spans="1:13">
      <c r="A78" s="283">
        <v>43817</v>
      </c>
      <c r="B78" s="385"/>
      <c r="C78" s="330"/>
      <c r="D78" s="361" t="s">
        <v>324</v>
      </c>
      <c r="E78" s="385"/>
      <c r="F78" s="330"/>
      <c r="G78" s="384"/>
      <c r="H78" s="289"/>
      <c r="I78" s="286"/>
      <c r="J78" s="239" t="s">
        <v>299</v>
      </c>
      <c r="K78" s="289"/>
      <c r="L78" s="286"/>
      <c r="M78" s="361" t="s">
        <v>324</v>
      </c>
    </row>
    <row r="79" spans="1:13">
      <c r="A79" s="283">
        <v>43818</v>
      </c>
      <c r="B79" s="385"/>
      <c r="C79" s="330"/>
      <c r="D79" s="361" t="s">
        <v>324</v>
      </c>
      <c r="E79" s="385"/>
      <c r="F79" s="330"/>
      <c r="G79" s="384"/>
      <c r="H79" s="289"/>
      <c r="I79" s="286"/>
      <c r="J79" s="204" t="s">
        <v>324</v>
      </c>
      <c r="K79" s="289"/>
      <c r="L79" s="286"/>
      <c r="M79" s="361" t="s">
        <v>324</v>
      </c>
    </row>
    <row r="80" spans="1:13">
      <c r="A80" s="283">
        <v>43819</v>
      </c>
      <c r="B80" s="289"/>
      <c r="C80" s="286"/>
      <c r="D80" s="361" t="s">
        <v>324</v>
      </c>
      <c r="E80" s="289"/>
      <c r="F80" s="286"/>
      <c r="G80" s="384"/>
      <c r="H80" s="289"/>
      <c r="I80" s="286"/>
      <c r="J80" s="204" t="s">
        <v>324</v>
      </c>
      <c r="K80" s="289"/>
      <c r="L80" s="286"/>
      <c r="M80" s="361" t="s">
        <v>324</v>
      </c>
    </row>
    <row r="81" spans="1:13">
      <c r="A81" s="283">
        <v>43820</v>
      </c>
      <c r="B81" s="289"/>
      <c r="C81" s="286"/>
      <c r="D81" s="361" t="s">
        <v>324</v>
      </c>
      <c r="E81" s="385"/>
      <c r="F81" s="330"/>
      <c r="G81" s="384"/>
      <c r="H81" s="289"/>
      <c r="I81" s="286"/>
      <c r="J81" s="239" t="s">
        <v>299</v>
      </c>
      <c r="K81" s="289"/>
      <c r="L81" s="286"/>
      <c r="M81" s="361" t="s">
        <v>324</v>
      </c>
    </row>
    <row r="82" spans="1:13">
      <c r="A82" s="283">
        <v>43821</v>
      </c>
      <c r="B82" s="289"/>
      <c r="C82" s="286"/>
      <c r="D82" s="361" t="s">
        <v>324</v>
      </c>
      <c r="E82" s="385"/>
      <c r="F82" s="330"/>
      <c r="G82" s="384"/>
      <c r="H82" s="289"/>
      <c r="I82" s="286"/>
      <c r="J82" s="239" t="s">
        <v>299</v>
      </c>
      <c r="K82" s="289"/>
      <c r="L82" s="286"/>
      <c r="M82" s="361" t="s">
        <v>324</v>
      </c>
    </row>
    <row r="83" spans="1:13">
      <c r="A83" s="283">
        <v>43822</v>
      </c>
      <c r="B83" s="289"/>
      <c r="C83" s="286"/>
      <c r="D83" s="361" t="s">
        <v>324</v>
      </c>
      <c r="E83" s="385"/>
      <c r="F83" s="330"/>
      <c r="G83" s="384"/>
      <c r="H83" s="289"/>
      <c r="I83" s="286"/>
      <c r="J83" s="239" t="s">
        <v>299</v>
      </c>
      <c r="K83" s="289"/>
      <c r="L83" s="286"/>
      <c r="M83" s="361" t="s">
        <v>324</v>
      </c>
    </row>
    <row r="84" spans="1:13">
      <c r="A84" s="283">
        <v>43823</v>
      </c>
      <c r="B84" s="289"/>
      <c r="C84" s="286"/>
      <c r="D84" s="361" t="s">
        <v>324</v>
      </c>
      <c r="E84" s="385"/>
      <c r="F84" s="330"/>
      <c r="G84" s="384"/>
      <c r="H84" s="289"/>
      <c r="I84" s="286"/>
      <c r="J84" s="204" t="s">
        <v>324</v>
      </c>
      <c r="K84" s="289"/>
      <c r="L84" s="286"/>
      <c r="M84" s="361" t="s">
        <v>324</v>
      </c>
    </row>
    <row r="85" spans="1:13">
      <c r="A85" s="283">
        <v>43824</v>
      </c>
      <c r="B85" s="289"/>
      <c r="C85" s="286"/>
      <c r="D85" s="361" t="s">
        <v>324</v>
      </c>
      <c r="E85" s="385">
        <v>8.3000000000000007</v>
      </c>
      <c r="F85" s="330">
        <v>0</v>
      </c>
      <c r="G85" s="384"/>
      <c r="H85" s="289"/>
      <c r="I85" s="286"/>
      <c r="J85" s="239" t="s">
        <v>299</v>
      </c>
      <c r="K85" s="289"/>
      <c r="L85" s="286"/>
      <c r="M85" s="361" t="s">
        <v>324</v>
      </c>
    </row>
    <row r="86" spans="1:13">
      <c r="A86" s="283">
        <v>43825</v>
      </c>
      <c r="B86" s="289"/>
      <c r="C86" s="286"/>
      <c r="D86" s="239" t="s">
        <v>492</v>
      </c>
      <c r="E86" s="385"/>
      <c r="F86" s="330"/>
      <c r="G86" s="384"/>
      <c r="H86" s="289"/>
      <c r="I86" s="286"/>
      <c r="J86" s="239" t="s">
        <v>492</v>
      </c>
      <c r="K86" s="289"/>
      <c r="L86" s="286"/>
      <c r="M86" s="361" t="s">
        <v>493</v>
      </c>
    </row>
    <row r="87" spans="1:13">
      <c r="A87" s="283">
        <v>43826</v>
      </c>
      <c r="B87" s="289"/>
      <c r="C87" s="286"/>
      <c r="D87" s="239" t="s">
        <v>491</v>
      </c>
      <c r="E87" s="385"/>
      <c r="F87" s="330"/>
      <c r="G87" s="384"/>
      <c r="H87" s="289"/>
      <c r="I87" s="286"/>
      <c r="J87" s="239" t="s">
        <v>491</v>
      </c>
      <c r="K87" s="289"/>
      <c r="L87" s="286"/>
      <c r="M87" s="361" t="s">
        <v>491</v>
      </c>
    </row>
    <row r="88" spans="1:13">
      <c r="A88" s="283">
        <v>43827</v>
      </c>
      <c r="B88" s="385">
        <v>8.1999999999999993</v>
      </c>
      <c r="C88" s="330">
        <v>0</v>
      </c>
      <c r="D88" s="239" t="s">
        <v>491</v>
      </c>
      <c r="E88" s="385">
        <v>8.4</v>
      </c>
      <c r="F88" s="330">
        <v>0</v>
      </c>
      <c r="G88" s="384"/>
      <c r="H88" s="385">
        <v>8.1999999999999993</v>
      </c>
      <c r="I88" s="330">
        <v>0</v>
      </c>
      <c r="J88" s="239" t="s">
        <v>491</v>
      </c>
      <c r="K88" s="385">
        <v>8.1999999999999993</v>
      </c>
      <c r="L88" s="330">
        <v>0</v>
      </c>
      <c r="M88" s="361" t="s">
        <v>491</v>
      </c>
    </row>
    <row r="89" spans="1:13">
      <c r="A89" s="283">
        <v>43828</v>
      </c>
      <c r="B89" s="289"/>
      <c r="C89" s="286"/>
      <c r="D89" s="239" t="s">
        <v>491</v>
      </c>
      <c r="E89" s="385"/>
      <c r="F89" s="330"/>
      <c r="G89" s="384"/>
      <c r="H89" s="289"/>
      <c r="I89" s="286"/>
      <c r="J89" s="239" t="s">
        <v>491</v>
      </c>
      <c r="K89" s="289"/>
      <c r="L89" s="286"/>
      <c r="M89" s="361" t="s">
        <v>491</v>
      </c>
    </row>
    <row r="90" spans="1:13">
      <c r="A90" s="283">
        <v>43829</v>
      </c>
      <c r="B90" s="289"/>
      <c r="C90" s="286"/>
      <c r="D90" s="239" t="s">
        <v>491</v>
      </c>
      <c r="E90" s="385"/>
      <c r="F90" s="330"/>
      <c r="G90" s="384"/>
      <c r="H90" s="289"/>
      <c r="I90" s="286"/>
      <c r="J90" s="239" t="s">
        <v>491</v>
      </c>
      <c r="K90" s="289"/>
      <c r="L90" s="286"/>
      <c r="M90" s="361" t="s">
        <v>491</v>
      </c>
    </row>
    <row r="91" spans="1:13" ht="14.4" thickBot="1">
      <c r="A91" s="283">
        <v>43830</v>
      </c>
      <c r="B91" s="379"/>
      <c r="C91" s="380"/>
      <c r="D91" s="331" t="s">
        <v>491</v>
      </c>
      <c r="E91" s="379"/>
      <c r="F91" s="380"/>
      <c r="G91" s="553"/>
      <c r="H91" s="379"/>
      <c r="I91" s="380"/>
      <c r="J91" s="331" t="s">
        <v>299</v>
      </c>
      <c r="K91" s="379"/>
      <c r="L91" s="380"/>
      <c r="M91" s="361" t="s">
        <v>491</v>
      </c>
    </row>
    <row r="92" spans="1:13">
      <c r="A92" s="283">
        <v>43831</v>
      </c>
      <c r="B92" s="555"/>
      <c r="C92" s="556"/>
      <c r="D92" s="562"/>
      <c r="E92" s="555"/>
      <c r="F92" s="556"/>
      <c r="G92" s="562"/>
      <c r="H92" s="555"/>
      <c r="I92" s="556"/>
      <c r="J92" s="562"/>
      <c r="K92" s="555"/>
      <c r="L92" s="556"/>
      <c r="M92" s="557"/>
    </row>
    <row r="93" spans="1:13">
      <c r="A93" s="283">
        <v>43832</v>
      </c>
      <c r="B93" s="385"/>
      <c r="C93" s="330"/>
      <c r="D93" s="563"/>
      <c r="E93" s="385"/>
      <c r="F93" s="330"/>
      <c r="G93" s="563"/>
      <c r="H93" s="385"/>
      <c r="I93" s="330"/>
      <c r="J93" s="563"/>
      <c r="K93" s="385"/>
      <c r="L93" s="330"/>
      <c r="M93" s="558"/>
    </row>
    <row r="94" spans="1:13">
      <c r="A94" s="283">
        <v>43833</v>
      </c>
      <c r="B94" s="385"/>
      <c r="C94" s="330"/>
      <c r="D94" s="563"/>
      <c r="E94" s="385"/>
      <c r="F94" s="330"/>
      <c r="G94" s="563"/>
      <c r="H94" s="385"/>
      <c r="I94" s="330"/>
      <c r="J94" s="563"/>
      <c r="K94" s="385"/>
      <c r="L94" s="330"/>
      <c r="M94" s="558"/>
    </row>
    <row r="95" spans="1:13">
      <c r="A95" s="283">
        <v>43834</v>
      </c>
      <c r="B95" s="385"/>
      <c r="C95" s="330"/>
      <c r="D95" s="563"/>
      <c r="E95" s="385"/>
      <c r="F95" s="330"/>
      <c r="G95" s="563"/>
      <c r="H95" s="385"/>
      <c r="I95" s="330"/>
      <c r="J95" s="563"/>
      <c r="K95" s="385"/>
      <c r="L95" s="330"/>
      <c r="M95" s="558"/>
    </row>
    <row r="96" spans="1:13">
      <c r="A96" s="283">
        <v>43835</v>
      </c>
      <c r="B96" s="385"/>
      <c r="C96" s="330"/>
      <c r="D96" s="563"/>
      <c r="E96" s="385"/>
      <c r="F96" s="330"/>
      <c r="G96" s="563"/>
      <c r="H96" s="385"/>
      <c r="I96" s="330"/>
      <c r="J96" s="563"/>
      <c r="K96" s="385"/>
      <c r="L96" s="330"/>
      <c r="M96" s="558"/>
    </row>
    <row r="97" spans="1:13">
      <c r="A97" s="283">
        <v>43836</v>
      </c>
      <c r="B97" s="385"/>
      <c r="C97" s="330"/>
      <c r="D97" s="563"/>
      <c r="E97" s="385"/>
      <c r="F97" s="330"/>
      <c r="G97" s="563"/>
      <c r="H97" s="385"/>
      <c r="I97" s="330"/>
      <c r="J97" s="563"/>
      <c r="K97" s="385"/>
      <c r="L97" s="330"/>
      <c r="M97" s="558"/>
    </row>
    <row r="98" spans="1:13">
      <c r="A98" s="283">
        <v>43837</v>
      </c>
      <c r="B98" s="385"/>
      <c r="C98" s="330"/>
      <c r="D98" s="563"/>
      <c r="E98" s="385"/>
      <c r="F98" s="330"/>
      <c r="G98" s="563"/>
      <c r="H98" s="385"/>
      <c r="I98" s="330"/>
      <c r="J98" s="563"/>
      <c r="K98" s="385"/>
      <c r="L98" s="330"/>
      <c r="M98" s="558"/>
    </row>
    <row r="99" spans="1:13">
      <c r="A99" s="283">
        <v>43838</v>
      </c>
      <c r="B99" s="385"/>
      <c r="C99" s="330"/>
      <c r="D99" s="563"/>
      <c r="E99" s="385"/>
      <c r="F99" s="330"/>
      <c r="G99" s="563"/>
      <c r="H99" s="385"/>
      <c r="I99" s="330"/>
      <c r="J99" s="563"/>
      <c r="K99" s="385"/>
      <c r="L99" s="330"/>
      <c r="M99" s="558"/>
    </row>
    <row r="100" spans="1:13">
      <c r="A100" s="283">
        <v>43839</v>
      </c>
      <c r="B100" s="385"/>
      <c r="C100" s="330"/>
      <c r="D100" s="563"/>
      <c r="E100" s="385"/>
      <c r="F100" s="330"/>
      <c r="G100" s="563"/>
      <c r="H100" s="385"/>
      <c r="I100" s="330"/>
      <c r="J100" s="563"/>
      <c r="K100" s="385"/>
      <c r="L100" s="330"/>
      <c r="M100" s="558"/>
    </row>
    <row r="101" spans="1:13">
      <c r="A101" s="283">
        <v>43840</v>
      </c>
      <c r="B101" s="385"/>
      <c r="C101" s="330"/>
      <c r="D101" s="563"/>
      <c r="E101" s="385"/>
      <c r="F101" s="330"/>
      <c r="G101" s="563"/>
      <c r="H101" s="385"/>
      <c r="I101" s="330"/>
      <c r="J101" s="563"/>
      <c r="K101" s="385"/>
      <c r="L101" s="330"/>
      <c r="M101" s="558"/>
    </row>
    <row r="102" spans="1:13">
      <c r="A102" s="283">
        <v>43841</v>
      </c>
      <c r="B102" s="385"/>
      <c r="C102" s="330"/>
      <c r="D102" s="563"/>
      <c r="E102" s="385"/>
      <c r="F102" s="330"/>
      <c r="G102" s="563"/>
      <c r="H102" s="385"/>
      <c r="I102" s="330"/>
      <c r="J102" s="563"/>
      <c r="K102" s="385"/>
      <c r="L102" s="330"/>
      <c r="M102" s="558"/>
    </row>
    <row r="103" spans="1:13">
      <c r="A103" s="283">
        <v>43842</v>
      </c>
      <c r="B103" s="385"/>
      <c r="C103" s="330"/>
      <c r="D103" s="563"/>
      <c r="E103" s="385"/>
      <c r="F103" s="330"/>
      <c r="G103" s="563"/>
      <c r="H103" s="385"/>
      <c r="I103" s="330"/>
      <c r="J103" s="563"/>
      <c r="K103" s="385"/>
      <c r="L103" s="330"/>
      <c r="M103" s="558"/>
    </row>
    <row r="104" spans="1:13">
      <c r="A104" s="283">
        <v>43843</v>
      </c>
      <c r="B104" s="385">
        <v>8.9600000000000009</v>
      </c>
      <c r="C104" s="330">
        <v>0</v>
      </c>
      <c r="D104" s="563"/>
      <c r="E104" s="385">
        <v>8.66</v>
      </c>
      <c r="F104" s="330">
        <v>0</v>
      </c>
      <c r="G104" s="563"/>
      <c r="H104" s="385">
        <v>8.4600000000000009</v>
      </c>
      <c r="I104" s="330">
        <v>0</v>
      </c>
      <c r="J104" s="563"/>
      <c r="K104" s="385">
        <v>8.73</v>
      </c>
      <c r="L104" s="330">
        <v>0</v>
      </c>
      <c r="M104" s="558"/>
    </row>
    <row r="105" spans="1:13">
      <c r="A105" s="283">
        <v>43844</v>
      </c>
      <c r="B105" s="385"/>
      <c r="C105" s="330"/>
      <c r="D105" s="563"/>
      <c r="E105" s="385"/>
      <c r="F105" s="330"/>
      <c r="G105" s="563"/>
      <c r="H105" s="385"/>
      <c r="I105" s="330"/>
      <c r="J105" s="563"/>
      <c r="K105" s="385"/>
      <c r="L105" s="330"/>
      <c r="M105" s="558"/>
    </row>
    <row r="106" spans="1:13">
      <c r="A106" s="283">
        <v>43845</v>
      </c>
      <c r="B106" s="385"/>
      <c r="C106" s="330"/>
      <c r="D106" s="563"/>
      <c r="E106" s="385"/>
      <c r="F106" s="330"/>
      <c r="G106" s="563"/>
      <c r="H106" s="385"/>
      <c r="I106" s="330"/>
      <c r="J106" s="563"/>
      <c r="K106" s="385"/>
      <c r="L106" s="330"/>
      <c r="M106" s="558"/>
    </row>
    <row r="107" spans="1:13">
      <c r="A107" s="283">
        <v>43846</v>
      </c>
      <c r="B107" s="385"/>
      <c r="C107" s="330"/>
      <c r="D107" s="563"/>
      <c r="E107" s="385"/>
      <c r="F107" s="330"/>
      <c r="G107" s="563"/>
      <c r="H107" s="385"/>
      <c r="I107" s="330"/>
      <c r="J107" s="563"/>
      <c r="K107" s="385"/>
      <c r="L107" s="330"/>
      <c r="M107" s="558"/>
    </row>
    <row r="108" spans="1:13">
      <c r="A108" s="283">
        <v>43847</v>
      </c>
      <c r="B108" s="385"/>
      <c r="C108" s="330"/>
      <c r="D108" s="563"/>
      <c r="E108" s="385"/>
      <c r="F108" s="330"/>
      <c r="G108" s="563"/>
      <c r="H108" s="385"/>
      <c r="I108" s="330"/>
      <c r="J108" s="563"/>
      <c r="K108" s="385"/>
      <c r="L108" s="330"/>
      <c r="M108" s="558"/>
    </row>
    <row r="109" spans="1:13">
      <c r="A109" s="283">
        <v>43848</v>
      </c>
      <c r="B109" s="385"/>
      <c r="C109" s="330"/>
      <c r="D109" s="563"/>
      <c r="E109" s="385"/>
      <c r="F109" s="330"/>
      <c r="G109" s="563"/>
      <c r="H109" s="385"/>
      <c r="I109" s="330"/>
      <c r="J109" s="563"/>
      <c r="K109" s="385"/>
      <c r="L109" s="330"/>
      <c r="M109" s="558"/>
    </row>
    <row r="110" spans="1:13">
      <c r="A110" s="283">
        <v>43849</v>
      </c>
      <c r="B110" s="385"/>
      <c r="C110" s="330"/>
      <c r="D110" s="563"/>
      <c r="E110" s="385"/>
      <c r="F110" s="330"/>
      <c r="G110" s="563"/>
      <c r="H110" s="385"/>
      <c r="I110" s="330"/>
      <c r="J110" s="563"/>
      <c r="K110" s="385"/>
      <c r="L110" s="330"/>
      <c r="M110" s="558"/>
    </row>
    <row r="111" spans="1:13">
      <c r="A111" s="283">
        <v>43850</v>
      </c>
      <c r="B111" s="385">
        <v>7.9</v>
      </c>
      <c r="C111" s="330">
        <v>0</v>
      </c>
      <c r="D111" s="563"/>
      <c r="E111" s="385">
        <v>8.1</v>
      </c>
      <c r="F111" s="330">
        <v>0.3</v>
      </c>
      <c r="G111" s="563"/>
      <c r="H111" s="385">
        <v>8.19</v>
      </c>
      <c r="I111" s="330">
        <v>0</v>
      </c>
      <c r="J111" s="563"/>
      <c r="K111" s="385"/>
      <c r="L111" s="330"/>
      <c r="M111" s="558"/>
    </row>
    <row r="112" spans="1:13">
      <c r="A112" s="283">
        <v>43851</v>
      </c>
      <c r="B112" s="385"/>
      <c r="C112" s="330"/>
      <c r="D112" s="563"/>
      <c r="E112" s="385"/>
      <c r="F112" s="330"/>
      <c r="G112" s="563"/>
      <c r="H112" s="385"/>
      <c r="I112" s="330"/>
      <c r="J112" s="563"/>
      <c r="K112" s="385"/>
      <c r="L112" s="330"/>
      <c r="M112" s="558"/>
    </row>
    <row r="113" spans="1:13">
      <c r="A113" s="283">
        <v>43852</v>
      </c>
      <c r="B113" s="385"/>
      <c r="C113" s="330"/>
      <c r="D113" s="563"/>
      <c r="E113" s="385"/>
      <c r="F113" s="330"/>
      <c r="G113" s="563"/>
      <c r="H113" s="385"/>
      <c r="I113" s="330"/>
      <c r="J113" s="563"/>
      <c r="K113" s="385"/>
      <c r="L113" s="330"/>
      <c r="M113" s="558"/>
    </row>
    <row r="114" spans="1:13">
      <c r="A114" s="283">
        <v>43853</v>
      </c>
      <c r="B114" s="385"/>
      <c r="C114" s="330"/>
      <c r="D114" s="563"/>
      <c r="E114" s="385"/>
      <c r="F114" s="330"/>
      <c r="G114" s="563"/>
      <c r="H114" s="385"/>
      <c r="I114" s="330"/>
      <c r="J114" s="563"/>
      <c r="K114" s="385"/>
      <c r="L114" s="330"/>
      <c r="M114" s="558"/>
    </row>
    <row r="115" spans="1:13">
      <c r="A115" s="283">
        <v>43854</v>
      </c>
      <c r="B115" s="385"/>
      <c r="C115" s="330"/>
      <c r="D115" s="563"/>
      <c r="E115" s="385"/>
      <c r="F115" s="330"/>
      <c r="G115" s="563"/>
      <c r="H115" s="385"/>
      <c r="I115" s="330"/>
      <c r="J115" s="563"/>
      <c r="K115" s="385"/>
      <c r="L115" s="330"/>
      <c r="M115" s="558"/>
    </row>
    <row r="116" spans="1:13">
      <c r="A116" s="283">
        <v>43855</v>
      </c>
      <c r="B116" s="385">
        <v>8.1</v>
      </c>
      <c r="C116" s="330">
        <v>0.2</v>
      </c>
      <c r="D116" s="563"/>
      <c r="E116" s="385"/>
      <c r="F116" s="330">
        <v>0.1</v>
      </c>
      <c r="G116" s="563"/>
      <c r="H116" s="385"/>
      <c r="I116" s="330"/>
      <c r="J116" s="563"/>
      <c r="K116" s="385">
        <v>8.1</v>
      </c>
      <c r="L116" s="330">
        <v>0</v>
      </c>
      <c r="M116" s="558"/>
    </row>
    <row r="117" spans="1:13">
      <c r="A117" s="283">
        <v>43856</v>
      </c>
      <c r="B117" s="385"/>
      <c r="C117" s="330"/>
      <c r="D117" s="563"/>
      <c r="E117" s="385"/>
      <c r="F117" s="330"/>
      <c r="G117" s="563"/>
      <c r="H117" s="385">
        <v>7.2</v>
      </c>
      <c r="I117" s="330">
        <v>0.2</v>
      </c>
      <c r="J117" s="563"/>
      <c r="K117" s="385">
        <v>7.8</v>
      </c>
      <c r="L117" s="330">
        <v>0</v>
      </c>
      <c r="M117" s="558"/>
    </row>
    <row r="118" spans="1:13">
      <c r="A118" s="283">
        <v>43857</v>
      </c>
      <c r="B118" s="385"/>
      <c r="C118" s="330"/>
      <c r="D118" s="563"/>
      <c r="E118" s="385"/>
      <c r="F118" s="330"/>
      <c r="G118" s="563"/>
      <c r="H118" s="385"/>
      <c r="I118" s="330"/>
      <c r="J118" s="563"/>
      <c r="K118" s="385"/>
      <c r="L118" s="330"/>
      <c r="M118" s="558"/>
    </row>
    <row r="119" spans="1:13">
      <c r="A119" s="283">
        <v>43858</v>
      </c>
      <c r="B119" s="385"/>
      <c r="C119" s="330"/>
      <c r="D119" s="563"/>
      <c r="E119" s="385"/>
      <c r="F119" s="330"/>
      <c r="G119" s="563"/>
      <c r="H119" s="385"/>
      <c r="I119" s="330"/>
      <c r="J119" s="563"/>
      <c r="K119" s="385"/>
      <c r="L119" s="330"/>
      <c r="M119" s="558"/>
    </row>
    <row r="120" spans="1:13">
      <c r="A120" s="283">
        <v>43859</v>
      </c>
      <c r="B120" s="385"/>
      <c r="C120" s="330"/>
      <c r="D120" s="563"/>
      <c r="E120" s="385"/>
      <c r="F120" s="330"/>
      <c r="G120" s="563"/>
      <c r="H120" s="385"/>
      <c r="I120" s="330"/>
      <c r="J120" s="563"/>
      <c r="K120" s="385"/>
      <c r="L120" s="330"/>
      <c r="M120" s="558"/>
    </row>
    <row r="121" spans="1:13">
      <c r="A121" s="283">
        <v>43860</v>
      </c>
      <c r="B121" s="385"/>
      <c r="C121" s="330"/>
      <c r="D121" s="563"/>
      <c r="E121" s="385"/>
      <c r="F121" s="330"/>
      <c r="G121" s="563"/>
      <c r="H121" s="385"/>
      <c r="I121" s="330"/>
      <c r="J121" s="563"/>
      <c r="K121" s="385"/>
      <c r="L121" s="330"/>
      <c r="M121" s="558"/>
    </row>
    <row r="122" spans="1:13" ht="14.4" thickBot="1">
      <c r="A122" s="283">
        <v>43861</v>
      </c>
      <c r="B122" s="559"/>
      <c r="C122" s="560"/>
      <c r="D122" s="564"/>
      <c r="E122" s="559"/>
      <c r="F122" s="560"/>
      <c r="G122" s="564"/>
      <c r="H122" s="559"/>
      <c r="I122" s="560"/>
      <c r="J122" s="564"/>
      <c r="K122" s="559"/>
      <c r="L122" s="560"/>
      <c r="M122" s="561"/>
    </row>
    <row r="123" spans="1:13">
      <c r="A123" s="283">
        <v>43862</v>
      </c>
      <c r="B123" s="555">
        <v>8.1999999999999993</v>
      </c>
      <c r="C123" s="556">
        <v>0.2</v>
      </c>
      <c r="D123" s="557"/>
      <c r="E123" s="555">
        <v>8.1</v>
      </c>
      <c r="F123" s="556">
        <v>0.2</v>
      </c>
      <c r="G123" s="557"/>
      <c r="H123" s="555">
        <v>8.3000000000000007</v>
      </c>
      <c r="I123" s="556">
        <v>0.2</v>
      </c>
      <c r="J123" s="557"/>
      <c r="K123" s="555">
        <v>8.1</v>
      </c>
      <c r="L123" s="556">
        <v>0</v>
      </c>
      <c r="M123" s="557"/>
    </row>
    <row r="124" spans="1:13">
      <c r="A124" s="283">
        <v>43863</v>
      </c>
      <c r="B124" s="385"/>
      <c r="C124" s="330"/>
      <c r="D124" s="558"/>
      <c r="E124" s="385"/>
      <c r="F124" s="330"/>
      <c r="G124" s="558"/>
      <c r="H124" s="385"/>
      <c r="I124" s="330"/>
      <c r="J124" s="558"/>
      <c r="K124" s="385"/>
      <c r="L124" s="330"/>
      <c r="M124" s="558"/>
    </row>
    <row r="125" spans="1:13">
      <c r="A125" s="283">
        <v>43864</v>
      </c>
      <c r="B125" s="385"/>
      <c r="C125" s="330"/>
      <c r="D125" s="558"/>
      <c r="E125" s="385"/>
      <c r="F125" s="330"/>
      <c r="G125" s="558"/>
      <c r="H125" s="385"/>
      <c r="I125" s="330"/>
      <c r="J125" s="558"/>
      <c r="K125" s="385"/>
      <c r="L125" s="330"/>
      <c r="M125" s="558"/>
    </row>
    <row r="126" spans="1:13">
      <c r="A126" s="283">
        <v>43865</v>
      </c>
      <c r="B126" s="385"/>
      <c r="C126" s="330"/>
      <c r="D126" s="558"/>
      <c r="E126" s="385"/>
      <c r="F126" s="330"/>
      <c r="G126" s="558"/>
      <c r="H126" s="385"/>
      <c r="I126" s="330"/>
      <c r="J126" s="558"/>
      <c r="K126" s="385"/>
      <c r="L126" s="330"/>
      <c r="M126" s="558"/>
    </row>
    <row r="127" spans="1:13">
      <c r="A127" s="283">
        <v>43866</v>
      </c>
      <c r="B127" s="385"/>
      <c r="C127" s="330"/>
      <c r="D127" s="558"/>
      <c r="E127" s="385"/>
      <c r="F127" s="330"/>
      <c r="G127" s="558"/>
      <c r="H127" s="385"/>
      <c r="I127" s="330"/>
      <c r="J127" s="558"/>
      <c r="K127" s="385"/>
      <c r="L127" s="330"/>
      <c r="M127" s="558"/>
    </row>
    <row r="128" spans="1:13">
      <c r="A128" s="283">
        <v>43867</v>
      </c>
      <c r="B128" s="385"/>
      <c r="C128" s="330"/>
      <c r="D128" s="558"/>
      <c r="E128" s="385"/>
      <c r="F128" s="330"/>
      <c r="G128" s="558"/>
      <c r="H128" s="385"/>
      <c r="I128" s="330"/>
      <c r="J128" s="558"/>
      <c r="K128" s="385"/>
      <c r="L128" s="330"/>
      <c r="M128" s="558"/>
    </row>
    <row r="129" spans="1:13">
      <c r="A129" s="283">
        <v>43868</v>
      </c>
      <c r="B129" s="385">
        <v>8.1999999999999993</v>
      </c>
      <c r="C129" s="330">
        <v>0</v>
      </c>
      <c r="D129" s="558"/>
      <c r="E129" s="385">
        <v>8.1</v>
      </c>
      <c r="F129" s="330">
        <v>0.2</v>
      </c>
      <c r="G129" s="558"/>
      <c r="H129" s="385">
        <v>8.4</v>
      </c>
      <c r="I129" s="330">
        <v>0</v>
      </c>
      <c r="J129" s="558"/>
      <c r="K129" s="385">
        <v>8.1</v>
      </c>
      <c r="L129" s="330">
        <v>0.1</v>
      </c>
      <c r="M129" s="558"/>
    </row>
    <row r="130" spans="1:13">
      <c r="A130" s="283">
        <v>43869</v>
      </c>
      <c r="B130" s="385"/>
      <c r="C130" s="330"/>
      <c r="D130" s="558"/>
      <c r="E130" s="385"/>
      <c r="F130" s="330"/>
      <c r="G130" s="558"/>
      <c r="H130" s="385"/>
      <c r="I130" s="330"/>
      <c r="J130" s="558"/>
      <c r="K130" s="385"/>
      <c r="L130" s="330"/>
      <c r="M130" s="558"/>
    </row>
    <row r="131" spans="1:13">
      <c r="A131" s="283">
        <v>43870</v>
      </c>
      <c r="B131" s="385"/>
      <c r="C131" s="330"/>
      <c r="D131" s="558"/>
      <c r="E131" s="385"/>
      <c r="F131" s="330"/>
      <c r="G131" s="558"/>
      <c r="H131" s="385"/>
      <c r="I131" s="330"/>
      <c r="J131" s="558"/>
      <c r="K131" s="385"/>
      <c r="L131" s="330"/>
      <c r="M131" s="558"/>
    </row>
    <row r="132" spans="1:13">
      <c r="A132" s="283">
        <v>43871</v>
      </c>
      <c r="B132" s="385"/>
      <c r="C132" s="330"/>
      <c r="D132" s="558"/>
      <c r="E132" s="385"/>
      <c r="F132" s="330"/>
      <c r="G132" s="558"/>
      <c r="H132" s="385"/>
      <c r="I132" s="330"/>
      <c r="J132" s="558"/>
      <c r="K132" s="385"/>
      <c r="L132" s="330"/>
      <c r="M132" s="558"/>
    </row>
    <row r="133" spans="1:13">
      <c r="A133" s="283">
        <v>43872</v>
      </c>
      <c r="B133" s="385"/>
      <c r="C133" s="330"/>
      <c r="D133" s="558"/>
      <c r="E133" s="385"/>
      <c r="F133" s="330"/>
      <c r="G133" s="558"/>
      <c r="H133" s="385"/>
      <c r="I133" s="330"/>
      <c r="J133" s="558"/>
      <c r="K133" s="385"/>
      <c r="L133" s="330"/>
      <c r="M133" s="558"/>
    </row>
    <row r="134" spans="1:13">
      <c r="A134" s="283">
        <v>43873</v>
      </c>
      <c r="B134" s="385"/>
      <c r="C134" s="330"/>
      <c r="D134" s="558"/>
      <c r="E134" s="385"/>
      <c r="F134" s="330"/>
      <c r="G134" s="558"/>
      <c r="H134" s="385"/>
      <c r="I134" s="330"/>
      <c r="J134" s="558"/>
      <c r="K134" s="385"/>
      <c r="L134" s="330"/>
      <c r="M134" s="558"/>
    </row>
    <row r="135" spans="1:13">
      <c r="A135" s="283">
        <v>43874</v>
      </c>
      <c r="B135" s="385"/>
      <c r="C135" s="330"/>
      <c r="D135" s="558"/>
      <c r="E135" s="385"/>
      <c r="F135" s="330"/>
      <c r="G135" s="558"/>
      <c r="H135" s="385"/>
      <c r="I135" s="330"/>
      <c r="J135" s="558"/>
      <c r="K135" s="385"/>
      <c r="L135" s="330"/>
      <c r="M135" s="558"/>
    </row>
    <row r="136" spans="1:13">
      <c r="A136" s="283">
        <v>43875</v>
      </c>
      <c r="B136" s="385">
        <v>8.17</v>
      </c>
      <c r="C136" s="330">
        <v>0</v>
      </c>
      <c r="D136" s="558"/>
      <c r="E136" s="385">
        <v>8.0399999999999991</v>
      </c>
      <c r="F136" s="330">
        <v>0</v>
      </c>
      <c r="G136" s="558"/>
      <c r="H136" s="385">
        <v>8.17</v>
      </c>
      <c r="I136" s="330">
        <v>0</v>
      </c>
      <c r="J136" s="558"/>
      <c r="K136" s="385">
        <v>8.17</v>
      </c>
      <c r="L136" s="330">
        <v>0</v>
      </c>
      <c r="M136" s="558"/>
    </row>
    <row r="137" spans="1:13">
      <c r="A137" s="283">
        <v>43876</v>
      </c>
      <c r="B137" s="385"/>
      <c r="C137" s="330"/>
      <c r="D137" s="558"/>
      <c r="E137" s="385"/>
      <c r="F137" s="330"/>
      <c r="G137" s="558"/>
      <c r="H137" s="385"/>
      <c r="I137" s="330"/>
      <c r="J137" s="558"/>
      <c r="K137" s="385"/>
      <c r="L137" s="330"/>
      <c r="M137" s="558"/>
    </row>
    <row r="138" spans="1:13">
      <c r="A138" s="283">
        <v>43877</v>
      </c>
      <c r="B138" s="385"/>
      <c r="C138" s="330"/>
      <c r="D138" s="558"/>
      <c r="E138" s="385"/>
      <c r="F138" s="330"/>
      <c r="G138" s="558"/>
      <c r="H138" s="385"/>
      <c r="I138" s="330"/>
      <c r="J138" s="558"/>
      <c r="K138" s="385"/>
      <c r="L138" s="330"/>
      <c r="M138" s="558"/>
    </row>
    <row r="139" spans="1:13">
      <c r="A139" s="283">
        <v>43878</v>
      </c>
      <c r="B139" s="385"/>
      <c r="C139" s="330"/>
      <c r="D139" s="558"/>
      <c r="E139" s="385"/>
      <c r="F139" s="330"/>
      <c r="G139" s="558"/>
      <c r="H139" s="385"/>
      <c r="I139" s="330"/>
      <c r="J139" s="558"/>
      <c r="K139" s="385"/>
      <c r="L139" s="330"/>
      <c r="M139" s="558"/>
    </row>
    <row r="140" spans="1:13">
      <c r="A140" s="283">
        <v>43879</v>
      </c>
      <c r="B140" s="385"/>
      <c r="C140" s="330"/>
      <c r="D140" s="558"/>
      <c r="E140" s="385"/>
      <c r="F140" s="330"/>
      <c r="G140" s="558"/>
      <c r="H140" s="385"/>
      <c r="I140" s="330"/>
      <c r="J140" s="558"/>
      <c r="K140" s="385"/>
      <c r="L140" s="330"/>
      <c r="M140" s="558"/>
    </row>
    <row r="141" spans="1:13">
      <c r="A141" s="283">
        <v>43880</v>
      </c>
      <c r="B141" s="385"/>
      <c r="C141" s="330"/>
      <c r="D141" s="558"/>
      <c r="E141" s="385"/>
      <c r="F141" s="330"/>
      <c r="G141" s="558"/>
      <c r="H141" s="385"/>
      <c r="I141" s="330"/>
      <c r="J141" s="558"/>
      <c r="K141" s="385"/>
      <c r="L141" s="330"/>
      <c r="M141" s="558"/>
    </row>
    <row r="142" spans="1:13">
      <c r="A142" s="283">
        <v>43881</v>
      </c>
      <c r="B142" s="385">
        <v>8.2799999999999994</v>
      </c>
      <c r="C142" s="330">
        <v>0</v>
      </c>
      <c r="D142" s="558"/>
      <c r="E142" s="385">
        <v>7.84</v>
      </c>
      <c r="F142" s="330">
        <v>0.2</v>
      </c>
      <c r="G142" s="558"/>
      <c r="H142" s="385"/>
      <c r="I142" s="330"/>
      <c r="J142" s="558"/>
      <c r="K142" s="385">
        <v>7.99</v>
      </c>
      <c r="L142" s="330">
        <v>0</v>
      </c>
      <c r="M142" s="558"/>
    </row>
    <row r="143" spans="1:13">
      <c r="A143" s="283">
        <v>43882</v>
      </c>
      <c r="B143" s="385"/>
      <c r="C143" s="330"/>
      <c r="D143" s="558"/>
      <c r="E143" s="385"/>
      <c r="F143" s="330"/>
      <c r="G143" s="558"/>
      <c r="H143" s="385"/>
      <c r="I143" s="330"/>
      <c r="J143" s="558"/>
      <c r="K143" s="385"/>
      <c r="L143" s="330"/>
      <c r="M143" s="558"/>
    </row>
    <row r="144" spans="1:13">
      <c r="A144" s="283">
        <v>43883</v>
      </c>
      <c r="B144" s="385"/>
      <c r="C144" s="330"/>
      <c r="D144" s="558"/>
      <c r="E144" s="385"/>
      <c r="F144" s="330"/>
      <c r="G144" s="558"/>
      <c r="H144" s="385">
        <v>7.96</v>
      </c>
      <c r="I144" s="330">
        <v>0</v>
      </c>
      <c r="J144" s="558"/>
      <c r="K144" s="385"/>
      <c r="L144" s="330"/>
      <c r="M144" s="558"/>
    </row>
    <row r="145" spans="1:13">
      <c r="A145" s="283">
        <v>43884</v>
      </c>
      <c r="B145" s="385"/>
      <c r="C145" s="330"/>
      <c r="D145" s="558"/>
      <c r="E145" s="385"/>
      <c r="F145" s="330"/>
      <c r="G145" s="558"/>
      <c r="H145" s="385"/>
      <c r="I145" s="330"/>
      <c r="J145" s="558"/>
      <c r="K145" s="385"/>
      <c r="L145" s="330"/>
      <c r="M145" s="558"/>
    </row>
    <row r="146" spans="1:13">
      <c r="A146" s="283">
        <v>43885</v>
      </c>
      <c r="B146" s="385"/>
      <c r="C146" s="330"/>
      <c r="D146" s="558"/>
      <c r="E146" s="385"/>
      <c r="F146" s="330"/>
      <c r="G146" s="558"/>
      <c r="H146" s="385"/>
      <c r="I146" s="330"/>
      <c r="J146" s="558"/>
      <c r="K146" s="385"/>
      <c r="L146" s="330"/>
      <c r="M146" s="558"/>
    </row>
    <row r="147" spans="1:13">
      <c r="A147" s="283">
        <v>43886</v>
      </c>
      <c r="B147" s="385"/>
      <c r="C147" s="330"/>
      <c r="D147" s="558"/>
      <c r="E147" s="385"/>
      <c r="F147" s="330"/>
      <c r="G147" s="558"/>
      <c r="H147" s="385"/>
      <c r="I147" s="330"/>
      <c r="J147" s="558"/>
      <c r="K147" s="385"/>
      <c r="L147" s="330"/>
      <c r="M147" s="558"/>
    </row>
    <row r="148" spans="1:13">
      <c r="A148" s="283">
        <v>43887</v>
      </c>
      <c r="B148" s="385"/>
      <c r="C148" s="330"/>
      <c r="D148" s="558"/>
      <c r="E148" s="385"/>
      <c r="F148" s="330"/>
      <c r="G148" s="558"/>
      <c r="H148" s="385"/>
      <c r="I148" s="330"/>
      <c r="J148" s="558"/>
      <c r="K148" s="385"/>
      <c r="L148" s="330"/>
      <c r="M148" s="558"/>
    </row>
    <row r="149" spans="1:13">
      <c r="A149" s="283">
        <v>43888</v>
      </c>
      <c r="B149" s="385">
        <v>8.1199999999999992</v>
      </c>
      <c r="C149" s="330">
        <v>0</v>
      </c>
      <c r="D149" s="558"/>
      <c r="E149" s="385">
        <v>8.02</v>
      </c>
      <c r="F149" s="330">
        <v>0</v>
      </c>
      <c r="G149" s="558"/>
      <c r="H149" s="385"/>
      <c r="I149" s="330"/>
      <c r="J149" s="558"/>
      <c r="K149" s="385">
        <v>8.0500000000000007</v>
      </c>
      <c r="L149" s="330">
        <v>0</v>
      </c>
      <c r="M149" s="558"/>
    </row>
    <row r="150" spans="1:13">
      <c r="A150" s="283">
        <v>43889</v>
      </c>
      <c r="B150" s="385"/>
      <c r="C150" s="330"/>
      <c r="D150" s="558"/>
      <c r="E150" s="385"/>
      <c r="F150" s="330"/>
      <c r="G150" s="558"/>
      <c r="H150" s="385"/>
      <c r="I150" s="330"/>
      <c r="J150" s="558"/>
      <c r="K150" s="385"/>
      <c r="L150" s="330"/>
      <c r="M150" s="558"/>
    </row>
    <row r="151" spans="1:13" ht="14.4" thickBot="1">
      <c r="A151" s="283">
        <v>43890</v>
      </c>
      <c r="B151" s="559"/>
      <c r="C151" s="560"/>
      <c r="D151" s="561"/>
      <c r="E151" s="559"/>
      <c r="F151" s="560"/>
      <c r="G151" s="561"/>
      <c r="H151" s="559"/>
      <c r="I151" s="560"/>
      <c r="J151" s="561"/>
      <c r="K151" s="559"/>
      <c r="L151" s="560"/>
      <c r="M151" s="561"/>
    </row>
  </sheetData>
  <mergeCells count="5">
    <mergeCell ref="A3:A4"/>
    <mergeCell ref="H2:I2"/>
    <mergeCell ref="E2:F2"/>
    <mergeCell ref="B2:C2"/>
    <mergeCell ref="K2:L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Normal="100" workbookViewId="0">
      <pane ySplit="1" topLeftCell="A2" activePane="bottomLeft" state="frozen"/>
      <selection activeCell="L46" sqref="L46"/>
      <selection pane="bottomLeft" activeCell="C38" sqref="C38"/>
    </sheetView>
  </sheetViews>
  <sheetFormatPr defaultRowHeight="13.2"/>
  <cols>
    <col min="1" max="1" width="30.109375" style="341" bestFit="1" customWidth="1"/>
    <col min="2" max="2" width="22.88671875" customWidth="1"/>
    <col min="3" max="3" width="120.6640625" customWidth="1"/>
  </cols>
  <sheetData>
    <row r="1" spans="1:3" ht="20.100000000000001" customHeight="1" thickBot="1">
      <c r="A1" s="294" t="s">
        <v>48</v>
      </c>
      <c r="B1" s="293" t="s">
        <v>49</v>
      </c>
      <c r="C1" s="295" t="s">
        <v>50</v>
      </c>
    </row>
    <row r="2" spans="1:3" ht="20.100000000000001" customHeight="1">
      <c r="A2" s="1059" t="s">
        <v>287</v>
      </c>
      <c r="B2" s="292">
        <v>43739</v>
      </c>
      <c r="C2" s="846" t="s">
        <v>332</v>
      </c>
    </row>
    <row r="3" spans="1:3" ht="26.4">
      <c r="A3" s="1060"/>
      <c r="B3" s="263">
        <v>43800</v>
      </c>
      <c r="C3" s="364" t="s">
        <v>507</v>
      </c>
    </row>
    <row r="4" spans="1:3" ht="26.4">
      <c r="A4" s="1061"/>
      <c r="B4" s="263">
        <v>43831</v>
      </c>
      <c r="C4" s="854" t="s">
        <v>584</v>
      </c>
    </row>
    <row r="5" spans="1:3" ht="20.100000000000001" customHeight="1">
      <c r="A5" s="311" t="s">
        <v>23</v>
      </c>
      <c r="B5" s="263">
        <v>43739</v>
      </c>
      <c r="C5" s="847" t="s">
        <v>333</v>
      </c>
    </row>
    <row r="6" spans="1:3" ht="20.100000000000001" customHeight="1">
      <c r="A6" s="1062" t="s">
        <v>506</v>
      </c>
      <c r="B6" s="263">
        <v>43800</v>
      </c>
      <c r="C6" s="847" t="s">
        <v>522</v>
      </c>
    </row>
    <row r="7" spans="1:3" ht="20.100000000000001" customHeight="1">
      <c r="A7" s="1064"/>
      <c r="B7" s="263">
        <v>43831</v>
      </c>
      <c r="C7" s="855" t="s">
        <v>563</v>
      </c>
    </row>
    <row r="8" spans="1:3" ht="79.2">
      <c r="A8" s="1065" t="s">
        <v>288</v>
      </c>
      <c r="B8" s="263">
        <v>43739</v>
      </c>
      <c r="C8" s="364" t="s">
        <v>334</v>
      </c>
    </row>
    <row r="9" spans="1:3" ht="20.100000000000001" customHeight="1">
      <c r="A9" s="1066"/>
      <c r="B9" s="263">
        <v>43770</v>
      </c>
      <c r="C9" s="364" t="s">
        <v>413</v>
      </c>
    </row>
    <row r="10" spans="1:3" ht="39.6">
      <c r="A10" s="1066"/>
      <c r="B10" s="263">
        <v>43800</v>
      </c>
      <c r="C10" s="364" t="s">
        <v>525</v>
      </c>
    </row>
    <row r="11" spans="1:3" ht="39.6">
      <c r="A11" s="1066"/>
      <c r="B11" s="263">
        <v>43831</v>
      </c>
      <c r="C11" s="854" t="s">
        <v>577</v>
      </c>
    </row>
    <row r="12" spans="1:3" ht="39.6">
      <c r="A12" s="1068"/>
      <c r="B12" s="263">
        <v>43881</v>
      </c>
      <c r="C12" s="854" t="s">
        <v>603</v>
      </c>
    </row>
    <row r="13" spans="1:3" ht="52.8">
      <c r="A13" s="1065" t="s">
        <v>289</v>
      </c>
      <c r="B13" s="263">
        <v>43739</v>
      </c>
      <c r="C13" s="364" t="s">
        <v>326</v>
      </c>
    </row>
    <row r="14" spans="1:3" ht="26.4">
      <c r="A14" s="1066"/>
      <c r="B14" s="263">
        <v>43770</v>
      </c>
      <c r="C14" s="364" t="s">
        <v>414</v>
      </c>
    </row>
    <row r="15" spans="1:3" ht="39.6">
      <c r="A15" s="1066"/>
      <c r="B15" s="263">
        <v>43800</v>
      </c>
      <c r="C15" s="364" t="s">
        <v>526</v>
      </c>
    </row>
    <row r="16" spans="1:3" ht="39.6">
      <c r="A16" s="1066"/>
      <c r="B16" s="263">
        <v>43831</v>
      </c>
      <c r="C16" s="854" t="s">
        <v>578</v>
      </c>
    </row>
    <row r="17" spans="1:3" ht="24.9" customHeight="1">
      <c r="A17" s="1067"/>
      <c r="B17" s="263">
        <v>43862</v>
      </c>
      <c r="C17" s="854" t="s">
        <v>615</v>
      </c>
    </row>
    <row r="18" spans="1:3" ht="20.100000000000001" customHeight="1">
      <c r="A18" s="1065" t="s">
        <v>290</v>
      </c>
      <c r="B18" s="263">
        <v>43739</v>
      </c>
      <c r="C18" s="364" t="s">
        <v>325</v>
      </c>
    </row>
    <row r="19" spans="1:3" ht="20.100000000000001" customHeight="1">
      <c r="A19" s="1066"/>
      <c r="B19" s="263">
        <v>43800</v>
      </c>
      <c r="C19" s="364" t="s">
        <v>442</v>
      </c>
    </row>
    <row r="20" spans="1:3" ht="24.9" customHeight="1">
      <c r="A20" s="1067"/>
      <c r="B20" s="263">
        <v>43831</v>
      </c>
      <c r="C20" s="854" t="s">
        <v>564</v>
      </c>
    </row>
    <row r="21" spans="1:3" ht="20.100000000000001" customHeight="1">
      <c r="A21" s="1065" t="s">
        <v>8</v>
      </c>
      <c r="B21" s="263">
        <v>43739</v>
      </c>
      <c r="C21" s="364" t="s">
        <v>325</v>
      </c>
    </row>
    <row r="22" spans="1:3" ht="20.100000000000001" customHeight="1">
      <c r="A22" s="1066"/>
      <c r="B22" s="263">
        <v>43800</v>
      </c>
      <c r="C22" s="364" t="s">
        <v>442</v>
      </c>
    </row>
    <row r="23" spans="1:3" ht="24.9" customHeight="1">
      <c r="A23" s="1067"/>
      <c r="B23" s="263">
        <v>43831</v>
      </c>
      <c r="C23" s="854" t="s">
        <v>564</v>
      </c>
    </row>
    <row r="24" spans="1:3" ht="20.100000000000001" customHeight="1">
      <c r="A24" s="1062" t="s">
        <v>438</v>
      </c>
      <c r="B24" s="263">
        <v>43800</v>
      </c>
      <c r="C24" s="364" t="s">
        <v>442</v>
      </c>
    </row>
    <row r="25" spans="1:3" ht="24.9" customHeight="1">
      <c r="A25" s="1064"/>
      <c r="B25" s="263">
        <v>43831</v>
      </c>
      <c r="C25" s="854" t="s">
        <v>564</v>
      </c>
    </row>
    <row r="26" spans="1:3" ht="39.6">
      <c r="A26" s="1062" t="s">
        <v>439</v>
      </c>
      <c r="B26" s="263">
        <v>43800</v>
      </c>
      <c r="C26" s="364" t="s">
        <v>529</v>
      </c>
    </row>
    <row r="27" spans="1:3" ht="24.9" customHeight="1">
      <c r="A27" s="1064"/>
      <c r="B27" s="263">
        <v>43831</v>
      </c>
      <c r="C27" s="854" t="s">
        <v>564</v>
      </c>
    </row>
    <row r="28" spans="1:3" ht="20.100000000000001" customHeight="1">
      <c r="A28" s="311" t="s">
        <v>375</v>
      </c>
      <c r="B28" s="263">
        <v>43739</v>
      </c>
      <c r="C28" s="364" t="s">
        <v>378</v>
      </c>
    </row>
    <row r="29" spans="1:3" ht="20.100000000000001" customHeight="1">
      <c r="A29" s="311" t="s">
        <v>376</v>
      </c>
      <c r="B29" s="263">
        <v>43739</v>
      </c>
      <c r="C29" s="364" t="s">
        <v>377</v>
      </c>
    </row>
    <row r="30" spans="1:3" ht="26.4">
      <c r="A30" s="1062" t="s">
        <v>502</v>
      </c>
      <c r="B30" s="263">
        <v>43800</v>
      </c>
      <c r="C30" s="364" t="s">
        <v>508</v>
      </c>
    </row>
    <row r="31" spans="1:3" ht="24.9" customHeight="1">
      <c r="A31" s="1064"/>
      <c r="B31" s="263">
        <v>43831</v>
      </c>
      <c r="C31" s="854" t="s">
        <v>565</v>
      </c>
    </row>
    <row r="32" spans="1:3" ht="26.4">
      <c r="A32" s="1062" t="s">
        <v>503</v>
      </c>
      <c r="B32" s="263">
        <v>43800</v>
      </c>
      <c r="C32" s="364" t="s">
        <v>509</v>
      </c>
    </row>
    <row r="33" spans="1:3" ht="24.9" customHeight="1">
      <c r="A33" s="1064"/>
      <c r="B33" s="263">
        <v>43831</v>
      </c>
      <c r="C33" s="854" t="s">
        <v>565</v>
      </c>
    </row>
    <row r="34" spans="1:3" ht="20.100000000000001" customHeight="1">
      <c r="A34" s="427" t="s">
        <v>504</v>
      </c>
      <c r="B34" s="263">
        <v>43800</v>
      </c>
      <c r="C34" s="364" t="s">
        <v>510</v>
      </c>
    </row>
    <row r="35" spans="1:3" ht="20.100000000000001" customHeight="1">
      <c r="A35" s="1062" t="s">
        <v>291</v>
      </c>
      <c r="B35" s="263">
        <v>43739</v>
      </c>
      <c r="C35" s="364" t="s">
        <v>379</v>
      </c>
    </row>
    <row r="36" spans="1:3" ht="26.4">
      <c r="A36" s="1063"/>
      <c r="B36" s="263">
        <v>43770</v>
      </c>
      <c r="C36" s="364" t="s">
        <v>437</v>
      </c>
    </row>
    <row r="37" spans="1:3" ht="92.4">
      <c r="A37" s="1063"/>
      <c r="B37" s="263">
        <v>43800</v>
      </c>
      <c r="C37" s="364" t="s">
        <v>527</v>
      </c>
    </row>
    <row r="38" spans="1:3" ht="145.19999999999999">
      <c r="A38" s="1063"/>
      <c r="B38" s="263">
        <v>43831</v>
      </c>
      <c r="C38" s="854" t="s">
        <v>582</v>
      </c>
    </row>
    <row r="39" spans="1:3" ht="26.4">
      <c r="A39" s="1069"/>
      <c r="B39" s="263">
        <v>43881</v>
      </c>
      <c r="C39" s="854" t="s">
        <v>604</v>
      </c>
    </row>
    <row r="40" spans="1:3" ht="24.9" customHeight="1">
      <c r="A40" s="1062" t="s">
        <v>292</v>
      </c>
      <c r="B40" s="263">
        <v>43739</v>
      </c>
      <c r="C40" s="364" t="s">
        <v>330</v>
      </c>
    </row>
    <row r="41" spans="1:3" ht="39.6">
      <c r="A41" s="1063"/>
      <c r="B41" s="263">
        <v>43770</v>
      </c>
      <c r="C41" s="364" t="s">
        <v>416</v>
      </c>
    </row>
    <row r="42" spans="1:3" ht="39.6">
      <c r="A42" s="1064"/>
      <c r="B42" s="263">
        <v>43831</v>
      </c>
      <c r="C42" s="854" t="s">
        <v>566</v>
      </c>
    </row>
    <row r="43" spans="1:3" ht="24.9" customHeight="1">
      <c r="A43" s="311" t="s">
        <v>293</v>
      </c>
      <c r="B43" s="828">
        <v>43739</v>
      </c>
      <c r="C43" s="854" t="s">
        <v>331</v>
      </c>
    </row>
    <row r="44" spans="1:3" ht="24.9" customHeight="1">
      <c r="A44" s="311" t="s">
        <v>519</v>
      </c>
      <c r="B44" s="828">
        <v>43739</v>
      </c>
      <c r="C44" s="854" t="s">
        <v>523</v>
      </c>
    </row>
    <row r="45" spans="1:3" ht="24.9" customHeight="1">
      <c r="A45" s="311" t="s">
        <v>520</v>
      </c>
      <c r="B45" s="828">
        <v>43739</v>
      </c>
      <c r="C45" s="854" t="s">
        <v>528</v>
      </c>
    </row>
    <row r="46" spans="1:3" ht="39.6">
      <c r="A46" s="311" t="s">
        <v>521</v>
      </c>
      <c r="B46" s="263">
        <v>43739</v>
      </c>
      <c r="C46" s="848" t="s">
        <v>524</v>
      </c>
    </row>
    <row r="47" spans="1:3" ht="24.9" customHeight="1">
      <c r="A47" s="311" t="s">
        <v>538</v>
      </c>
      <c r="B47" s="828">
        <v>43850</v>
      </c>
      <c r="C47" s="854" t="s">
        <v>580</v>
      </c>
    </row>
    <row r="48" spans="1:3" ht="66">
      <c r="A48" s="995" t="s">
        <v>594</v>
      </c>
      <c r="B48" s="996">
        <v>43881</v>
      </c>
      <c r="C48" s="997" t="s">
        <v>613</v>
      </c>
    </row>
  </sheetData>
  <autoFilter ref="A1:C48"/>
  <mergeCells count="12">
    <mergeCell ref="A2:A4"/>
    <mergeCell ref="A40:A42"/>
    <mergeCell ref="A6:A7"/>
    <mergeCell ref="A13:A17"/>
    <mergeCell ref="A18:A20"/>
    <mergeCell ref="A21:A23"/>
    <mergeCell ref="A24:A25"/>
    <mergeCell ref="A26:A27"/>
    <mergeCell ref="A30:A31"/>
    <mergeCell ref="A32:A33"/>
    <mergeCell ref="A8:A12"/>
    <mergeCell ref="A35:A3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3"/>
  <sheetViews>
    <sheetView topLeftCell="A14" workbookViewId="0">
      <selection activeCell="P58" sqref="P58"/>
    </sheetView>
  </sheetViews>
  <sheetFormatPr defaultRowHeight="13.2"/>
  <cols>
    <col min="1" max="1" width="27" bestFit="1" customWidth="1"/>
    <col min="2" max="2" width="23.5546875" customWidth="1"/>
    <col min="3" max="3" width="21.44140625" bestFit="1" customWidth="1"/>
    <col min="4" max="12" width="9.109375" customWidth="1"/>
  </cols>
  <sheetData>
    <row r="2" spans="1:16" ht="13.8" thickBot="1">
      <c r="A2" s="11" t="s">
        <v>47</v>
      </c>
      <c r="B2" s="12"/>
      <c r="C2" s="12"/>
      <c r="D2" s="12"/>
      <c r="E2" s="12"/>
      <c r="F2" s="12"/>
      <c r="G2" s="12"/>
      <c r="H2" s="12"/>
      <c r="I2" s="12"/>
      <c r="J2" s="12"/>
      <c r="K2" s="12"/>
      <c r="L2" s="13"/>
      <c r="M2" s="14"/>
      <c r="N2" s="13"/>
      <c r="O2" s="14"/>
      <c r="P2" s="15"/>
    </row>
    <row r="3" spans="1:16">
      <c r="A3" s="12"/>
      <c r="B3" s="12"/>
      <c r="C3" s="12"/>
      <c r="D3" s="16">
        <v>43466</v>
      </c>
      <c r="E3" s="17">
        <v>43497</v>
      </c>
      <c r="F3" s="17">
        <v>43525</v>
      </c>
      <c r="G3" s="17">
        <v>43556</v>
      </c>
      <c r="H3" s="17">
        <v>43586</v>
      </c>
      <c r="I3" s="17">
        <v>43617</v>
      </c>
      <c r="J3" s="17">
        <v>43647</v>
      </c>
      <c r="K3" s="17">
        <v>43678</v>
      </c>
      <c r="L3" s="17">
        <v>43709</v>
      </c>
      <c r="M3" s="17">
        <v>43739</v>
      </c>
      <c r="N3" s="17">
        <v>43770</v>
      </c>
      <c r="O3" s="576">
        <v>43800</v>
      </c>
      <c r="P3" s="572" t="s">
        <v>22</v>
      </c>
    </row>
    <row r="4" spans="1:16" ht="15.6">
      <c r="A4" s="217" t="s">
        <v>23</v>
      </c>
      <c r="B4" s="217" t="s">
        <v>24</v>
      </c>
      <c r="C4" s="565" t="s">
        <v>25</v>
      </c>
      <c r="D4" s="567" t="s">
        <v>26</v>
      </c>
      <c r="E4" s="143" t="s">
        <v>26</v>
      </c>
      <c r="F4" s="143" t="s">
        <v>26</v>
      </c>
      <c r="G4" s="143" t="s">
        <v>26</v>
      </c>
      <c r="H4" s="143" t="s">
        <v>26</v>
      </c>
      <c r="I4" s="143" t="s">
        <v>26</v>
      </c>
      <c r="J4" s="143" t="s">
        <v>26</v>
      </c>
      <c r="K4" s="143" t="s">
        <v>26</v>
      </c>
      <c r="L4" s="143" t="s">
        <v>26</v>
      </c>
      <c r="M4" s="143" t="s">
        <v>26</v>
      </c>
      <c r="N4" s="143" t="s">
        <v>26</v>
      </c>
      <c r="O4" s="577" t="s">
        <v>26</v>
      </c>
      <c r="P4" s="573" t="s">
        <v>27</v>
      </c>
    </row>
    <row r="5" spans="1:16">
      <c r="A5" s="18" t="s">
        <v>28</v>
      </c>
      <c r="B5" s="18" t="s">
        <v>52</v>
      </c>
      <c r="C5" s="566" t="s">
        <v>28</v>
      </c>
      <c r="D5" s="568"/>
      <c r="E5" s="19"/>
      <c r="F5" s="20"/>
      <c r="G5" s="20"/>
      <c r="H5" s="19"/>
      <c r="I5" s="19"/>
      <c r="J5" s="19"/>
      <c r="K5" s="19"/>
      <c r="L5" s="19">
        <v>0</v>
      </c>
      <c r="M5" s="19">
        <v>0</v>
      </c>
      <c r="N5" s="19">
        <v>0</v>
      </c>
      <c r="O5" s="578">
        <v>0</v>
      </c>
      <c r="P5" s="574">
        <f>SUM(D5:O5)</f>
        <v>0</v>
      </c>
    </row>
    <row r="6" spans="1:16">
      <c r="A6" s="18" t="s">
        <v>29</v>
      </c>
      <c r="B6" s="18" t="s">
        <v>53</v>
      </c>
      <c r="C6" s="566" t="s">
        <v>29</v>
      </c>
      <c r="D6" s="568"/>
      <c r="E6" s="19"/>
      <c r="F6" s="19"/>
      <c r="G6" s="19"/>
      <c r="H6" s="19"/>
      <c r="I6" s="19"/>
      <c r="J6" s="19"/>
      <c r="K6" s="19"/>
      <c r="L6" s="19">
        <v>0</v>
      </c>
      <c r="M6" s="19">
        <v>0</v>
      </c>
      <c r="N6" s="19">
        <v>0</v>
      </c>
      <c r="O6" s="578">
        <v>0</v>
      </c>
      <c r="P6" s="574">
        <f t="shared" ref="P6:P22" si="0">SUM(D6:O6)</f>
        <v>0</v>
      </c>
    </row>
    <row r="7" spans="1:16">
      <c r="A7" s="18" t="s">
        <v>30</v>
      </c>
      <c r="B7" s="18" t="s">
        <v>54</v>
      </c>
      <c r="C7" s="566" t="s">
        <v>31</v>
      </c>
      <c r="D7" s="568"/>
      <c r="E7" s="19"/>
      <c r="F7" s="19"/>
      <c r="G7" s="19"/>
      <c r="H7" s="19"/>
      <c r="I7" s="19"/>
      <c r="J7" s="19"/>
      <c r="K7" s="19"/>
      <c r="L7" s="19">
        <v>0</v>
      </c>
      <c r="M7" s="19">
        <v>0</v>
      </c>
      <c r="N7" s="19">
        <v>0</v>
      </c>
      <c r="O7" s="578">
        <v>0</v>
      </c>
      <c r="P7" s="574">
        <f t="shared" si="0"/>
        <v>0</v>
      </c>
    </row>
    <row r="8" spans="1:16">
      <c r="A8" s="18" t="s">
        <v>67</v>
      </c>
      <c r="B8" s="18" t="s">
        <v>69</v>
      </c>
      <c r="C8" s="566" t="s">
        <v>32</v>
      </c>
      <c r="D8" s="569"/>
      <c r="E8" s="21"/>
      <c r="F8" s="21"/>
      <c r="G8" s="21"/>
      <c r="H8" s="21"/>
      <c r="I8" s="21"/>
      <c r="J8" s="21"/>
      <c r="K8" s="21"/>
      <c r="L8" s="19">
        <v>0</v>
      </c>
      <c r="M8" s="19">
        <v>0</v>
      </c>
      <c r="N8" s="19">
        <v>0</v>
      </c>
      <c r="O8" s="579">
        <v>41.92</v>
      </c>
      <c r="P8" s="574">
        <f t="shared" si="0"/>
        <v>41.92</v>
      </c>
    </row>
    <row r="9" spans="1:16">
      <c r="A9" s="18" t="s">
        <v>33</v>
      </c>
      <c r="B9" s="18" t="s">
        <v>69</v>
      </c>
      <c r="C9" s="566" t="s">
        <v>32</v>
      </c>
      <c r="D9" s="568"/>
      <c r="E9" s="19"/>
      <c r="F9" s="19"/>
      <c r="G9" s="19"/>
      <c r="H9" s="19"/>
      <c r="I9" s="19"/>
      <c r="J9" s="19"/>
      <c r="K9" s="19"/>
      <c r="L9" s="19">
        <v>0</v>
      </c>
      <c r="M9" s="19">
        <v>0</v>
      </c>
      <c r="N9" s="19">
        <v>0</v>
      </c>
      <c r="O9" s="578">
        <v>0</v>
      </c>
      <c r="P9" s="574">
        <f t="shared" si="0"/>
        <v>0</v>
      </c>
    </row>
    <row r="10" spans="1:16">
      <c r="A10" s="18" t="s">
        <v>34</v>
      </c>
      <c r="B10" s="18" t="s">
        <v>68</v>
      </c>
      <c r="C10" s="566" t="s">
        <v>32</v>
      </c>
      <c r="D10" s="568"/>
      <c r="E10" s="19"/>
      <c r="F10" s="19"/>
      <c r="G10" s="19"/>
      <c r="H10" s="19"/>
      <c r="I10" s="19"/>
      <c r="J10" s="19"/>
      <c r="K10" s="19"/>
      <c r="L10" s="19">
        <v>0</v>
      </c>
      <c r="M10" s="19">
        <v>0</v>
      </c>
      <c r="N10" s="19">
        <v>0</v>
      </c>
      <c r="O10" s="578">
        <v>17.77</v>
      </c>
      <c r="P10" s="574">
        <f t="shared" si="0"/>
        <v>17.77</v>
      </c>
    </row>
    <row r="11" spans="1:16">
      <c r="A11" s="18" t="s">
        <v>35</v>
      </c>
      <c r="B11" s="18" t="s">
        <v>55</v>
      </c>
      <c r="C11" s="566" t="s">
        <v>36</v>
      </c>
      <c r="D11" s="568"/>
      <c r="E11" s="19"/>
      <c r="F11" s="20"/>
      <c r="G11" s="20"/>
      <c r="H11" s="19"/>
      <c r="I11" s="19"/>
      <c r="J11" s="19"/>
      <c r="K11" s="19"/>
      <c r="L11" s="19">
        <v>0</v>
      </c>
      <c r="M11" s="19">
        <v>0</v>
      </c>
      <c r="N11" s="19">
        <v>0</v>
      </c>
      <c r="O11" s="578">
        <v>0</v>
      </c>
      <c r="P11" s="574">
        <f t="shared" si="0"/>
        <v>0</v>
      </c>
    </row>
    <row r="12" spans="1:16">
      <c r="A12" s="18" t="s">
        <v>35</v>
      </c>
      <c r="B12" s="18" t="s">
        <v>56</v>
      </c>
      <c r="C12" s="566" t="s">
        <v>36</v>
      </c>
      <c r="D12" s="568"/>
      <c r="E12" s="19"/>
      <c r="F12" s="20"/>
      <c r="G12" s="20"/>
      <c r="H12" s="19"/>
      <c r="I12" s="19"/>
      <c r="J12" s="19"/>
      <c r="K12" s="19"/>
      <c r="L12" s="19">
        <v>0</v>
      </c>
      <c r="M12" s="19">
        <v>0</v>
      </c>
      <c r="N12" s="19">
        <v>0</v>
      </c>
      <c r="O12" s="578">
        <v>0</v>
      </c>
      <c r="P12" s="574">
        <f t="shared" si="0"/>
        <v>0</v>
      </c>
    </row>
    <row r="13" spans="1:16">
      <c r="A13" s="18" t="s">
        <v>35</v>
      </c>
      <c r="B13" s="18" t="s">
        <v>57</v>
      </c>
      <c r="C13" s="566" t="s">
        <v>36</v>
      </c>
      <c r="D13" s="568"/>
      <c r="E13" s="19"/>
      <c r="F13" s="20"/>
      <c r="G13" s="20"/>
      <c r="H13" s="19"/>
      <c r="I13" s="19"/>
      <c r="J13" s="19"/>
      <c r="K13" s="19"/>
      <c r="L13" s="19">
        <v>0</v>
      </c>
      <c r="M13" s="19">
        <v>0</v>
      </c>
      <c r="N13" s="19">
        <v>0</v>
      </c>
      <c r="O13" s="578">
        <v>0</v>
      </c>
      <c r="P13" s="574">
        <f t="shared" si="0"/>
        <v>0</v>
      </c>
    </row>
    <row r="14" spans="1:16">
      <c r="A14" s="18" t="s">
        <v>72</v>
      </c>
      <c r="B14" s="18" t="s">
        <v>59</v>
      </c>
      <c r="C14" s="566" t="s">
        <v>75</v>
      </c>
      <c r="D14" s="568"/>
      <c r="E14" s="19"/>
      <c r="F14" s="20"/>
      <c r="G14" s="20"/>
      <c r="H14" s="19"/>
      <c r="I14" s="19"/>
      <c r="J14" s="19"/>
      <c r="K14" s="19"/>
      <c r="L14" s="19">
        <v>0</v>
      </c>
      <c r="M14" s="19">
        <v>0</v>
      </c>
      <c r="N14" s="19">
        <v>0</v>
      </c>
      <c r="O14" s="578">
        <v>0</v>
      </c>
      <c r="P14" s="574">
        <f t="shared" si="0"/>
        <v>0</v>
      </c>
    </row>
    <row r="15" spans="1:16">
      <c r="A15" s="18" t="s">
        <v>70</v>
      </c>
      <c r="B15" s="18" t="s">
        <v>60</v>
      </c>
      <c r="C15" s="566" t="s">
        <v>37</v>
      </c>
      <c r="D15" s="568"/>
      <c r="E15" s="19"/>
      <c r="F15" s="20"/>
      <c r="G15" s="20"/>
      <c r="H15" s="19"/>
      <c r="I15" s="19"/>
      <c r="J15" s="19"/>
      <c r="K15" s="19"/>
      <c r="L15" s="19">
        <v>0</v>
      </c>
      <c r="M15" s="19">
        <v>0</v>
      </c>
      <c r="N15" s="19">
        <v>0</v>
      </c>
      <c r="O15" s="578">
        <v>0</v>
      </c>
      <c r="P15" s="574">
        <f t="shared" si="0"/>
        <v>0</v>
      </c>
    </row>
    <row r="16" spans="1:16">
      <c r="A16" s="18" t="s">
        <v>70</v>
      </c>
      <c r="B16" s="18" t="s">
        <v>61</v>
      </c>
      <c r="C16" s="566" t="s">
        <v>37</v>
      </c>
      <c r="D16" s="568"/>
      <c r="E16" s="19"/>
      <c r="F16" s="20"/>
      <c r="G16" s="20"/>
      <c r="H16" s="19"/>
      <c r="I16" s="19"/>
      <c r="J16" s="19"/>
      <c r="K16" s="19"/>
      <c r="L16" s="19">
        <v>0</v>
      </c>
      <c r="M16" s="19">
        <v>0</v>
      </c>
      <c r="N16" s="19">
        <v>0</v>
      </c>
      <c r="O16" s="578">
        <v>0</v>
      </c>
      <c r="P16" s="574">
        <f t="shared" si="0"/>
        <v>0</v>
      </c>
    </row>
    <row r="17" spans="1:17">
      <c r="A17" s="18" t="s">
        <v>71</v>
      </c>
      <c r="B17" s="18" t="s">
        <v>62</v>
      </c>
      <c r="C17" s="566" t="s">
        <v>37</v>
      </c>
      <c r="D17" s="568"/>
      <c r="E17" s="19"/>
      <c r="F17" s="20"/>
      <c r="G17" s="20"/>
      <c r="H17" s="19"/>
      <c r="I17" s="19"/>
      <c r="J17" s="19"/>
      <c r="K17" s="19"/>
      <c r="L17" s="19">
        <v>0</v>
      </c>
      <c r="M17" s="19">
        <v>0</v>
      </c>
      <c r="N17" s="19">
        <v>0</v>
      </c>
      <c r="O17" s="578">
        <v>0</v>
      </c>
      <c r="P17" s="574">
        <f t="shared" si="0"/>
        <v>0</v>
      </c>
    </row>
    <row r="18" spans="1:17">
      <c r="A18" s="18" t="s">
        <v>71</v>
      </c>
      <c r="B18" s="18" t="s">
        <v>65</v>
      </c>
      <c r="C18" s="566" t="s">
        <v>37</v>
      </c>
      <c r="D18" s="568"/>
      <c r="E18" s="19"/>
      <c r="F18" s="19"/>
      <c r="G18" s="19"/>
      <c r="H18" s="19"/>
      <c r="I18" s="19"/>
      <c r="J18" s="19"/>
      <c r="K18" s="19"/>
      <c r="L18" s="19">
        <v>0</v>
      </c>
      <c r="M18" s="240">
        <v>2.5000000000000001E-2</v>
      </c>
      <c r="N18" s="240">
        <v>3.7854099999999999E-3</v>
      </c>
      <c r="O18" s="578">
        <v>0.01</v>
      </c>
      <c r="P18" s="574">
        <f t="shared" si="0"/>
        <v>3.8785409999999999E-2</v>
      </c>
    </row>
    <row r="19" spans="1:17">
      <c r="A19" s="18" t="s">
        <v>38</v>
      </c>
      <c r="B19" s="18" t="s">
        <v>73</v>
      </c>
      <c r="C19" s="566" t="s">
        <v>76</v>
      </c>
      <c r="D19" s="568"/>
      <c r="E19" s="19"/>
      <c r="F19" s="19"/>
      <c r="G19" s="19"/>
      <c r="H19" s="19"/>
      <c r="I19" s="19"/>
      <c r="J19" s="19"/>
      <c r="K19" s="19"/>
      <c r="L19" s="19">
        <v>0</v>
      </c>
      <c r="M19" s="19">
        <v>0</v>
      </c>
      <c r="N19" s="19">
        <v>0</v>
      </c>
      <c r="O19" s="578">
        <v>0</v>
      </c>
      <c r="P19" s="574">
        <f t="shared" si="0"/>
        <v>0</v>
      </c>
    </row>
    <row r="20" spans="1:17">
      <c r="A20" s="18" t="s">
        <v>38</v>
      </c>
      <c r="B20" s="18" t="s">
        <v>66</v>
      </c>
      <c r="C20" s="566" t="s">
        <v>76</v>
      </c>
      <c r="D20" s="568"/>
      <c r="E20" s="19"/>
      <c r="F20" s="19"/>
      <c r="G20" s="19"/>
      <c r="H20" s="19"/>
      <c r="I20" s="19"/>
      <c r="J20" s="19"/>
      <c r="K20" s="19"/>
      <c r="L20" s="19">
        <v>0</v>
      </c>
      <c r="M20" s="19">
        <v>10</v>
      </c>
      <c r="N20" s="19">
        <v>0</v>
      </c>
      <c r="O20" s="578">
        <v>0</v>
      </c>
      <c r="P20" s="574">
        <f t="shared" si="0"/>
        <v>10</v>
      </c>
      <c r="Q20" s="27" t="s">
        <v>13</v>
      </c>
    </row>
    <row r="21" spans="1:17">
      <c r="A21" s="18" t="s">
        <v>39</v>
      </c>
      <c r="B21" s="18" t="s">
        <v>51</v>
      </c>
      <c r="C21" s="566" t="s">
        <v>40</v>
      </c>
      <c r="D21" s="568"/>
      <c r="E21" s="19"/>
      <c r="F21" s="19"/>
      <c r="G21" s="19"/>
      <c r="H21" s="19"/>
      <c r="I21" s="19"/>
      <c r="J21" s="19"/>
      <c r="K21" s="19"/>
      <c r="L21" s="19">
        <v>0</v>
      </c>
      <c r="M21" s="19">
        <v>0</v>
      </c>
      <c r="N21" s="19">
        <v>0</v>
      </c>
      <c r="O21" s="578" t="s">
        <v>448</v>
      </c>
      <c r="P21" s="574">
        <f t="shared" si="0"/>
        <v>0</v>
      </c>
    </row>
    <row r="22" spans="1:17">
      <c r="A22" s="18" t="s">
        <v>39</v>
      </c>
      <c r="B22" s="18" t="s">
        <v>58</v>
      </c>
      <c r="C22" s="566" t="s">
        <v>40</v>
      </c>
      <c r="D22" s="568"/>
      <c r="E22" s="19"/>
      <c r="F22" s="19"/>
      <c r="G22" s="19"/>
      <c r="H22" s="19"/>
      <c r="I22" s="19"/>
      <c r="J22" s="19"/>
      <c r="K22" s="19"/>
      <c r="L22" s="19">
        <v>0</v>
      </c>
      <c r="M22" s="19">
        <v>0</v>
      </c>
      <c r="N22" s="19">
        <v>0</v>
      </c>
      <c r="O22" s="578">
        <v>0</v>
      </c>
      <c r="P22" s="574">
        <f t="shared" si="0"/>
        <v>0</v>
      </c>
    </row>
    <row r="23" spans="1:17">
      <c r="A23" s="18" t="s">
        <v>41</v>
      </c>
      <c r="B23" s="18" t="s">
        <v>42</v>
      </c>
      <c r="C23" s="566" t="s">
        <v>43</v>
      </c>
      <c r="D23" s="570"/>
      <c r="E23" s="22"/>
      <c r="F23" s="22"/>
      <c r="G23" s="23"/>
      <c r="H23" s="23"/>
      <c r="I23" s="23"/>
      <c r="J23" s="23"/>
      <c r="K23" s="23"/>
      <c r="L23" s="19">
        <v>0</v>
      </c>
      <c r="M23" s="19">
        <v>0</v>
      </c>
      <c r="N23" s="19">
        <v>0</v>
      </c>
      <c r="O23" s="578">
        <v>0.01</v>
      </c>
      <c r="P23" s="574">
        <f>SUM(D23:O23)</f>
        <v>0.01</v>
      </c>
      <c r="Q23" s="27" t="s">
        <v>13</v>
      </c>
    </row>
    <row r="24" spans="1:17">
      <c r="A24" s="18" t="s">
        <v>44</v>
      </c>
      <c r="B24" s="18" t="s">
        <v>63</v>
      </c>
      <c r="C24" s="566" t="s">
        <v>74</v>
      </c>
      <c r="D24" s="568"/>
      <c r="E24" s="19"/>
      <c r="F24" s="19"/>
      <c r="G24" s="19"/>
      <c r="H24" s="19"/>
      <c r="I24" s="24"/>
      <c r="J24" s="19"/>
      <c r="K24" s="19"/>
      <c r="L24" s="19">
        <v>0</v>
      </c>
      <c r="M24" s="19">
        <v>0.344472</v>
      </c>
      <c r="N24" s="19">
        <v>0.17412900000000001</v>
      </c>
      <c r="O24" s="578">
        <v>0.64351999999999998</v>
      </c>
      <c r="P24" s="574">
        <f>SUM(D24:O24)</f>
        <v>1.162121</v>
      </c>
    </row>
    <row r="25" spans="1:17" ht="13.8" thickBot="1">
      <c r="A25" s="18" t="s">
        <v>64</v>
      </c>
      <c r="B25" s="18" t="s">
        <v>45</v>
      </c>
      <c r="C25" s="566" t="s">
        <v>64</v>
      </c>
      <c r="D25" s="571"/>
      <c r="E25" s="25"/>
      <c r="F25" s="25"/>
      <c r="G25" s="25"/>
      <c r="H25" s="25"/>
      <c r="I25" s="26"/>
      <c r="J25" s="25"/>
      <c r="K25" s="25"/>
      <c r="L25" s="25">
        <v>0</v>
      </c>
      <c r="M25" s="25">
        <v>0</v>
      </c>
      <c r="N25" s="25">
        <v>0</v>
      </c>
      <c r="O25" s="580">
        <v>0</v>
      </c>
      <c r="P25" s="575">
        <f>SUM(D25:O25)</f>
        <v>0</v>
      </c>
    </row>
    <row r="26" spans="1:17">
      <c r="A26" s="27" t="s">
        <v>46</v>
      </c>
      <c r="D26" s="28"/>
      <c r="E26" s="28"/>
      <c r="F26" s="28"/>
      <c r="G26" s="28"/>
      <c r="H26" s="28"/>
      <c r="I26" s="28"/>
      <c r="J26" s="28"/>
      <c r="K26" s="28"/>
      <c r="L26" s="28"/>
      <c r="M26" s="28"/>
      <c r="N26" s="28"/>
      <c r="O26" s="28"/>
      <c r="P26" s="28"/>
    </row>
    <row r="29" spans="1:17" ht="13.8" thickBot="1">
      <c r="A29" s="11" t="s">
        <v>535</v>
      </c>
      <c r="B29" s="12"/>
      <c r="C29" s="12"/>
      <c r="D29" s="12"/>
      <c r="E29" s="12"/>
      <c r="F29" s="12"/>
      <c r="G29" s="12"/>
      <c r="H29" s="12"/>
      <c r="I29" s="12"/>
      <c r="J29" s="12"/>
      <c r="K29" s="12"/>
      <c r="L29" s="13"/>
      <c r="M29" s="14"/>
      <c r="N29" s="13"/>
      <c r="O29" s="14"/>
      <c r="P29" s="15"/>
    </row>
    <row r="30" spans="1:17">
      <c r="A30" s="12"/>
      <c r="B30" s="12"/>
      <c r="C30" s="12"/>
      <c r="D30" s="16">
        <v>43831</v>
      </c>
      <c r="E30" s="17">
        <v>43862</v>
      </c>
      <c r="F30" s="17">
        <v>43891</v>
      </c>
      <c r="G30" s="17">
        <v>43922</v>
      </c>
      <c r="H30" s="17">
        <v>43952</v>
      </c>
      <c r="I30" s="17">
        <v>43983</v>
      </c>
      <c r="J30" s="17">
        <v>44013</v>
      </c>
      <c r="K30" s="17">
        <v>44044</v>
      </c>
      <c r="L30" s="17">
        <v>44075</v>
      </c>
      <c r="M30" s="17">
        <v>44105</v>
      </c>
      <c r="N30" s="17">
        <v>44136</v>
      </c>
      <c r="O30" s="576">
        <v>44166</v>
      </c>
      <c r="P30" s="572" t="s">
        <v>536</v>
      </c>
    </row>
    <row r="31" spans="1:17" ht="15.6">
      <c r="A31" s="541" t="s">
        <v>23</v>
      </c>
      <c r="B31" s="541" t="s">
        <v>24</v>
      </c>
      <c r="C31" s="565" t="s">
        <v>25</v>
      </c>
      <c r="D31" s="567" t="s">
        <v>26</v>
      </c>
      <c r="E31" s="143" t="s">
        <v>26</v>
      </c>
      <c r="F31" s="143" t="s">
        <v>26</v>
      </c>
      <c r="G31" s="143" t="s">
        <v>26</v>
      </c>
      <c r="H31" s="143" t="s">
        <v>26</v>
      </c>
      <c r="I31" s="143" t="s">
        <v>26</v>
      </c>
      <c r="J31" s="143" t="s">
        <v>26</v>
      </c>
      <c r="K31" s="143" t="s">
        <v>26</v>
      </c>
      <c r="L31" s="143" t="s">
        <v>26</v>
      </c>
      <c r="M31" s="143" t="s">
        <v>26</v>
      </c>
      <c r="N31" s="143" t="s">
        <v>26</v>
      </c>
      <c r="O31" s="577" t="s">
        <v>26</v>
      </c>
      <c r="P31" s="573" t="s">
        <v>27</v>
      </c>
    </row>
    <row r="32" spans="1:17">
      <c r="A32" s="18" t="s">
        <v>28</v>
      </c>
      <c r="B32" s="18" t="s">
        <v>52</v>
      </c>
      <c r="C32" s="566" t="s">
        <v>28</v>
      </c>
      <c r="D32" s="568" t="s">
        <v>567</v>
      </c>
      <c r="E32" s="311" t="s">
        <v>595</v>
      </c>
      <c r="F32" s="20"/>
      <c r="G32" s="20"/>
      <c r="H32" s="19"/>
      <c r="I32" s="19"/>
      <c r="J32" s="19"/>
      <c r="K32" s="19"/>
      <c r="L32" s="19"/>
      <c r="M32" s="19"/>
      <c r="N32" s="19"/>
      <c r="O32" s="19"/>
      <c r="P32" s="574">
        <f>SUM(D32:O32)</f>
        <v>0</v>
      </c>
    </row>
    <row r="33" spans="1:17">
      <c r="A33" s="18" t="s">
        <v>29</v>
      </c>
      <c r="B33" s="18" t="s">
        <v>53</v>
      </c>
      <c r="C33" s="566" t="s">
        <v>29</v>
      </c>
      <c r="D33" s="568" t="s">
        <v>568</v>
      </c>
      <c r="E33" s="311" t="s">
        <v>596</v>
      </c>
      <c r="F33" s="19"/>
      <c r="G33" s="19"/>
      <c r="H33" s="19"/>
      <c r="I33" s="19"/>
      <c r="J33" s="19"/>
      <c r="K33" s="19"/>
      <c r="L33" s="19"/>
      <c r="M33" s="19"/>
      <c r="N33" s="19"/>
      <c r="O33" s="19"/>
      <c r="P33" s="574">
        <f t="shared" ref="P33:P49" si="1">SUM(D33:O33)</f>
        <v>0</v>
      </c>
    </row>
    <row r="34" spans="1:17">
      <c r="A34" s="18" t="s">
        <v>30</v>
      </c>
      <c r="B34" s="18" t="s">
        <v>54</v>
      </c>
      <c r="C34" s="566" t="s">
        <v>31</v>
      </c>
      <c r="D34" s="568" t="s">
        <v>569</v>
      </c>
      <c r="E34" s="311" t="s">
        <v>597</v>
      </c>
      <c r="F34" s="19"/>
      <c r="G34" s="19"/>
      <c r="H34" s="19"/>
      <c r="I34" s="19"/>
      <c r="J34" s="19"/>
      <c r="K34" s="19"/>
      <c r="L34" s="19"/>
      <c r="M34" s="19"/>
      <c r="N34" s="19"/>
      <c r="O34" s="19"/>
      <c r="P34" s="574">
        <f t="shared" si="1"/>
        <v>0</v>
      </c>
    </row>
    <row r="35" spans="1:17">
      <c r="A35" s="18" t="s">
        <v>67</v>
      </c>
      <c r="B35" s="18" t="s">
        <v>69</v>
      </c>
      <c r="C35" s="566" t="s">
        <v>32</v>
      </c>
      <c r="D35" s="569" t="s">
        <v>576</v>
      </c>
      <c r="E35" s="311" t="s">
        <v>598</v>
      </c>
      <c r="F35" s="21"/>
      <c r="G35" s="21"/>
      <c r="H35" s="21"/>
      <c r="I35" s="21"/>
      <c r="J35" s="21"/>
      <c r="K35" s="21"/>
      <c r="L35" s="19"/>
      <c r="M35" s="19"/>
      <c r="N35" s="19"/>
      <c r="O35" s="21"/>
      <c r="P35" s="574">
        <f t="shared" si="1"/>
        <v>0</v>
      </c>
    </row>
    <row r="36" spans="1:17">
      <c r="A36" s="18" t="s">
        <v>33</v>
      </c>
      <c r="B36" s="18" t="s">
        <v>69</v>
      </c>
      <c r="C36" s="566" t="s">
        <v>32</v>
      </c>
      <c r="D36" s="850">
        <v>86.83</v>
      </c>
      <c r="E36" s="311" t="s">
        <v>599</v>
      </c>
      <c r="F36" s="19"/>
      <c r="G36" s="19"/>
      <c r="H36" s="19"/>
      <c r="I36" s="19"/>
      <c r="J36" s="19"/>
      <c r="K36" s="19"/>
      <c r="L36" s="19"/>
      <c r="M36" s="19"/>
      <c r="N36" s="19"/>
      <c r="O36" s="19"/>
      <c r="P36" s="574">
        <f t="shared" si="1"/>
        <v>86.83</v>
      </c>
    </row>
    <row r="37" spans="1:17">
      <c r="A37" s="18" t="s">
        <v>34</v>
      </c>
      <c r="B37" s="18" t="s">
        <v>68</v>
      </c>
      <c r="C37" s="566" t="s">
        <v>32</v>
      </c>
      <c r="D37" s="568">
        <v>2.7</v>
      </c>
      <c r="E37" s="19">
        <v>3.5</v>
      </c>
      <c r="F37" s="19"/>
      <c r="G37" s="19"/>
      <c r="H37" s="19"/>
      <c r="I37" s="19"/>
      <c r="J37" s="19"/>
      <c r="K37" s="19"/>
      <c r="L37" s="19"/>
      <c r="M37" s="19"/>
      <c r="N37" s="19"/>
      <c r="O37" s="19"/>
      <c r="P37" s="574">
        <f t="shared" si="1"/>
        <v>6.2</v>
      </c>
    </row>
    <row r="38" spans="1:17">
      <c r="A38" s="18" t="s">
        <v>35</v>
      </c>
      <c r="B38" s="18" t="s">
        <v>55</v>
      </c>
      <c r="C38" s="566" t="s">
        <v>36</v>
      </c>
      <c r="D38" s="568" t="s">
        <v>570</v>
      </c>
      <c r="E38" s="311" t="s">
        <v>600</v>
      </c>
      <c r="F38" s="20"/>
      <c r="G38" s="20"/>
      <c r="H38" s="19"/>
      <c r="I38" s="19"/>
      <c r="J38" s="19"/>
      <c r="K38" s="19"/>
      <c r="L38" s="19"/>
      <c r="M38" s="19"/>
      <c r="N38" s="19"/>
      <c r="O38" s="19"/>
      <c r="P38" s="574">
        <f t="shared" si="1"/>
        <v>0</v>
      </c>
    </row>
    <row r="39" spans="1:17">
      <c r="A39" s="18" t="s">
        <v>35</v>
      </c>
      <c r="B39" s="18" t="s">
        <v>56</v>
      </c>
      <c r="C39" s="566" t="s">
        <v>36</v>
      </c>
      <c r="D39" s="568" t="s">
        <v>571</v>
      </c>
      <c r="E39" s="311" t="s">
        <v>571</v>
      </c>
      <c r="F39" s="20"/>
      <c r="G39" s="20"/>
      <c r="H39" s="19"/>
      <c r="I39" s="19"/>
      <c r="J39" s="19"/>
      <c r="K39" s="19"/>
      <c r="L39" s="19"/>
      <c r="M39" s="19"/>
      <c r="N39" s="19"/>
      <c r="O39" s="19"/>
      <c r="P39" s="574">
        <f t="shared" si="1"/>
        <v>0</v>
      </c>
    </row>
    <row r="40" spans="1:17">
      <c r="A40" s="18" t="s">
        <v>35</v>
      </c>
      <c r="B40" s="18" t="s">
        <v>57</v>
      </c>
      <c r="C40" s="566" t="s">
        <v>36</v>
      </c>
      <c r="D40" s="568" t="s">
        <v>571</v>
      </c>
      <c r="E40" s="311">
        <v>0</v>
      </c>
      <c r="F40" s="20"/>
      <c r="G40" s="20"/>
      <c r="H40" s="19"/>
      <c r="I40" s="19"/>
      <c r="J40" s="19"/>
      <c r="K40" s="19"/>
      <c r="L40" s="19"/>
      <c r="M40" s="19"/>
      <c r="N40" s="19"/>
      <c r="O40" s="19"/>
      <c r="P40" s="574">
        <f t="shared" si="1"/>
        <v>0</v>
      </c>
    </row>
    <row r="41" spans="1:17">
      <c r="A41" s="18" t="s">
        <v>72</v>
      </c>
      <c r="B41" s="18" t="s">
        <v>59</v>
      </c>
      <c r="C41" s="566" t="s">
        <v>75</v>
      </c>
      <c r="D41" s="568" t="s">
        <v>571</v>
      </c>
      <c r="E41" s="311" t="s">
        <v>571</v>
      </c>
      <c r="F41" s="20"/>
      <c r="G41" s="20"/>
      <c r="H41" s="19"/>
      <c r="I41" s="19"/>
      <c r="J41" s="19"/>
      <c r="K41" s="19"/>
      <c r="L41" s="19"/>
      <c r="M41" s="19"/>
      <c r="N41" s="19"/>
      <c r="O41" s="19"/>
      <c r="P41" s="574">
        <f t="shared" si="1"/>
        <v>0</v>
      </c>
    </row>
    <row r="42" spans="1:17">
      <c r="A42" s="18" t="s">
        <v>70</v>
      </c>
      <c r="B42" s="18" t="s">
        <v>60</v>
      </c>
      <c r="C42" s="566" t="s">
        <v>37</v>
      </c>
      <c r="D42" s="568" t="s">
        <v>571</v>
      </c>
      <c r="E42" s="311" t="s">
        <v>571</v>
      </c>
      <c r="F42" s="20"/>
      <c r="G42" s="20"/>
      <c r="H42" s="19"/>
      <c r="I42" s="19"/>
      <c r="J42" s="19"/>
      <c r="K42" s="19"/>
      <c r="L42" s="19"/>
      <c r="M42" s="19"/>
      <c r="N42" s="19"/>
      <c r="O42" s="19"/>
      <c r="P42" s="574">
        <f t="shared" si="1"/>
        <v>0</v>
      </c>
    </row>
    <row r="43" spans="1:17">
      <c r="A43" s="18" t="s">
        <v>70</v>
      </c>
      <c r="B43" s="18" t="s">
        <v>61</v>
      </c>
      <c r="C43" s="566" t="s">
        <v>37</v>
      </c>
      <c r="D43" s="568" t="s">
        <v>571</v>
      </c>
      <c r="E43" s="311" t="s">
        <v>571</v>
      </c>
      <c r="F43" s="20"/>
      <c r="G43" s="20"/>
      <c r="H43" s="19"/>
      <c r="I43" s="19"/>
      <c r="J43" s="19"/>
      <c r="K43" s="19"/>
      <c r="L43" s="19"/>
      <c r="M43" s="19"/>
      <c r="N43" s="19"/>
      <c r="O43" s="19"/>
      <c r="P43" s="574">
        <f t="shared" si="1"/>
        <v>0</v>
      </c>
    </row>
    <row r="44" spans="1:17">
      <c r="A44" s="18" t="s">
        <v>71</v>
      </c>
      <c r="B44" s="18" t="s">
        <v>62</v>
      </c>
      <c r="C44" s="566" t="s">
        <v>37</v>
      </c>
      <c r="D44" s="568" t="s">
        <v>571</v>
      </c>
      <c r="E44" s="311" t="s">
        <v>571</v>
      </c>
      <c r="F44" s="20"/>
      <c r="G44" s="20"/>
      <c r="H44" s="19"/>
      <c r="I44" s="19"/>
      <c r="J44" s="19"/>
      <c r="K44" s="19"/>
      <c r="L44" s="19"/>
      <c r="M44" s="19"/>
      <c r="N44" s="19"/>
      <c r="O44" s="19"/>
      <c r="P44" s="574">
        <f t="shared" si="1"/>
        <v>0</v>
      </c>
    </row>
    <row r="45" spans="1:17">
      <c r="A45" s="18" t="s">
        <v>71</v>
      </c>
      <c r="B45" s="18" t="s">
        <v>65</v>
      </c>
      <c r="C45" s="566" t="s">
        <v>37</v>
      </c>
      <c r="D45" s="568" t="s">
        <v>571</v>
      </c>
      <c r="E45" s="311" t="s">
        <v>571</v>
      </c>
      <c r="F45" s="19"/>
      <c r="G45" s="19"/>
      <c r="H45" s="19"/>
      <c r="I45" s="19"/>
      <c r="J45" s="19"/>
      <c r="K45" s="19"/>
      <c r="L45" s="19"/>
      <c r="M45" s="240"/>
      <c r="N45" s="240"/>
      <c r="O45" s="19"/>
      <c r="P45" s="574">
        <f t="shared" si="1"/>
        <v>0</v>
      </c>
    </row>
    <row r="46" spans="1:17">
      <c r="A46" s="18" t="s">
        <v>38</v>
      </c>
      <c r="B46" s="18" t="s">
        <v>73</v>
      </c>
      <c r="C46" s="566" t="s">
        <v>76</v>
      </c>
      <c r="D46" s="568" t="s">
        <v>572</v>
      </c>
      <c r="E46" s="311" t="s">
        <v>601</v>
      </c>
      <c r="F46" s="19"/>
      <c r="G46" s="19"/>
      <c r="H46" s="19"/>
      <c r="I46" s="19"/>
      <c r="J46" s="19"/>
      <c r="K46" s="19"/>
      <c r="L46" s="19"/>
      <c r="M46" s="19"/>
      <c r="N46" s="19"/>
      <c r="O46" s="19"/>
      <c r="P46" s="574">
        <f t="shared" si="1"/>
        <v>0</v>
      </c>
    </row>
    <row r="47" spans="1:17">
      <c r="A47" s="18" t="s">
        <v>38</v>
      </c>
      <c r="B47" s="18" t="s">
        <v>66</v>
      </c>
      <c r="C47" s="566" t="s">
        <v>76</v>
      </c>
      <c r="D47" s="568" t="s">
        <v>571</v>
      </c>
      <c r="E47" s="311" t="s">
        <v>602</v>
      </c>
      <c r="F47" s="19"/>
      <c r="G47" s="19"/>
      <c r="H47" s="19"/>
      <c r="I47" s="19"/>
      <c r="J47" s="19"/>
      <c r="K47" s="19"/>
      <c r="L47" s="19"/>
      <c r="M47" s="19"/>
      <c r="N47" s="19"/>
      <c r="O47" s="19"/>
      <c r="P47" s="574">
        <f t="shared" si="1"/>
        <v>0</v>
      </c>
      <c r="Q47" s="27" t="s">
        <v>13</v>
      </c>
    </row>
    <row r="48" spans="1:17">
      <c r="A48" s="18" t="s">
        <v>39</v>
      </c>
      <c r="B48" s="18" t="s">
        <v>51</v>
      </c>
      <c r="C48" s="566" t="s">
        <v>40</v>
      </c>
      <c r="D48" s="568" t="s">
        <v>571</v>
      </c>
      <c r="E48" s="311" t="s">
        <v>571</v>
      </c>
      <c r="F48" s="19"/>
      <c r="G48" s="19"/>
      <c r="H48" s="19"/>
      <c r="I48" s="19"/>
      <c r="J48" s="19"/>
      <c r="K48" s="19"/>
      <c r="L48" s="19"/>
      <c r="M48" s="19"/>
      <c r="N48" s="19"/>
      <c r="O48" s="19"/>
      <c r="P48" s="574">
        <f t="shared" si="1"/>
        <v>0</v>
      </c>
    </row>
    <row r="49" spans="1:17">
      <c r="A49" s="18" t="s">
        <v>39</v>
      </c>
      <c r="B49" s="18" t="s">
        <v>58</v>
      </c>
      <c r="C49" s="566" t="s">
        <v>40</v>
      </c>
      <c r="D49" s="568" t="s">
        <v>571</v>
      </c>
      <c r="E49" s="311" t="s">
        <v>571</v>
      </c>
      <c r="F49" s="19"/>
      <c r="G49" s="19"/>
      <c r="H49" s="19"/>
      <c r="I49" s="19"/>
      <c r="J49" s="19"/>
      <c r="K49" s="19"/>
      <c r="L49" s="19"/>
      <c r="M49" s="19"/>
      <c r="N49" s="19"/>
      <c r="O49" s="19"/>
      <c r="P49" s="574">
        <f t="shared" si="1"/>
        <v>0</v>
      </c>
    </row>
    <row r="50" spans="1:17">
      <c r="A50" s="18" t="s">
        <v>41</v>
      </c>
      <c r="B50" s="18" t="s">
        <v>42</v>
      </c>
      <c r="C50" s="566" t="s">
        <v>43</v>
      </c>
      <c r="D50" s="570" t="s">
        <v>571</v>
      </c>
      <c r="E50" s="311" t="s">
        <v>571</v>
      </c>
      <c r="F50" s="22"/>
      <c r="G50" s="23"/>
      <c r="H50" s="23"/>
      <c r="I50" s="23"/>
      <c r="J50" s="23"/>
      <c r="K50" s="23"/>
      <c r="L50" s="19"/>
      <c r="M50" s="19"/>
      <c r="N50" s="19"/>
      <c r="O50" s="19"/>
      <c r="P50" s="574">
        <f>SUM(D50:O50)</f>
        <v>0</v>
      </c>
      <c r="Q50" s="27" t="s">
        <v>13</v>
      </c>
    </row>
    <row r="51" spans="1:17">
      <c r="A51" s="18" t="s">
        <v>44</v>
      </c>
      <c r="B51" s="18" t="s">
        <v>63</v>
      </c>
      <c r="C51" s="566" t="s">
        <v>74</v>
      </c>
      <c r="D51" s="568">
        <v>0.38</v>
      </c>
      <c r="E51" s="19">
        <v>0.4</v>
      </c>
      <c r="F51" s="19"/>
      <c r="G51" s="19"/>
      <c r="H51" s="19"/>
      <c r="I51" s="24"/>
      <c r="J51" s="19"/>
      <c r="K51" s="19"/>
      <c r="L51" s="19"/>
      <c r="M51" s="19"/>
      <c r="N51" s="19"/>
      <c r="O51" s="19"/>
      <c r="P51" s="574">
        <f>SUM(D51:O51)</f>
        <v>0.78</v>
      </c>
    </row>
    <row r="52" spans="1:17" ht="13.8" thickBot="1">
      <c r="A52" s="18" t="s">
        <v>64</v>
      </c>
      <c r="B52" s="18" t="s">
        <v>45</v>
      </c>
      <c r="C52" s="566" t="s">
        <v>64</v>
      </c>
      <c r="D52" s="571">
        <v>0</v>
      </c>
      <c r="E52" s="25">
        <v>0</v>
      </c>
      <c r="F52" s="25"/>
      <c r="G52" s="25"/>
      <c r="H52" s="25"/>
      <c r="I52" s="26"/>
      <c r="J52" s="25"/>
      <c r="K52" s="25"/>
      <c r="L52" s="25"/>
      <c r="M52" s="25"/>
      <c r="N52" s="25"/>
      <c r="O52" s="25"/>
      <c r="P52" s="575">
        <f>SUM(D52:O52)</f>
        <v>0</v>
      </c>
    </row>
    <row r="53" spans="1:17">
      <c r="A53" s="27" t="s">
        <v>46</v>
      </c>
      <c r="D53" s="28"/>
      <c r="E53" s="28"/>
      <c r="F53" s="28"/>
      <c r="G53" s="28"/>
      <c r="H53" s="28"/>
      <c r="I53" s="28"/>
      <c r="J53" s="28"/>
      <c r="K53" s="28"/>
      <c r="L53" s="28"/>
      <c r="M53" s="28"/>
      <c r="N53" s="28"/>
      <c r="O53" s="28"/>
      <c r="P53" s="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Normal="100" workbookViewId="0">
      <pane ySplit="3" topLeftCell="A18" activePane="bottomLeft" state="frozen"/>
      <selection activeCell="L46" sqref="L46"/>
      <selection pane="bottomLeft" activeCell="I27" sqref="I27"/>
    </sheetView>
  </sheetViews>
  <sheetFormatPr defaultRowHeight="13.2"/>
  <cols>
    <col min="1" max="1" width="15.5546875" customWidth="1"/>
    <col min="2" max="2" width="16.44140625" customWidth="1"/>
    <col min="3" max="3" width="15.5546875" customWidth="1"/>
    <col min="5" max="5" width="13.88671875" customWidth="1"/>
    <col min="6" max="6" width="17.44140625" customWidth="1"/>
    <col min="7" max="7" width="15.5546875" customWidth="1"/>
    <col min="8" max="8" width="16.33203125" customWidth="1"/>
    <col min="9" max="9" width="57.109375" customWidth="1"/>
  </cols>
  <sheetData>
    <row r="1" spans="1:9">
      <c r="A1" s="522" t="s">
        <v>511</v>
      </c>
    </row>
    <row r="2" spans="1:9" ht="13.8" thickBot="1"/>
    <row r="3" spans="1:9" ht="66.599999999999994" thickBot="1">
      <c r="A3" s="29"/>
      <c r="B3" s="824" t="s">
        <v>513</v>
      </c>
      <c r="C3" s="823" t="s">
        <v>574</v>
      </c>
      <c r="E3" s="537" t="s">
        <v>514</v>
      </c>
      <c r="F3" s="537" t="s">
        <v>515</v>
      </c>
      <c r="G3" s="537" t="s">
        <v>516</v>
      </c>
      <c r="H3" s="537" t="s">
        <v>517</v>
      </c>
      <c r="I3" s="537" t="s">
        <v>518</v>
      </c>
    </row>
    <row r="4" spans="1:9" ht="13.8" thickBot="1">
      <c r="A4" s="29"/>
      <c r="B4" s="523">
        <v>2019</v>
      </c>
      <c r="C4" s="523"/>
      <c r="E4" s="1007">
        <v>2019</v>
      </c>
      <c r="F4" s="1007"/>
      <c r="G4" s="1007"/>
      <c r="H4" s="1007"/>
    </row>
    <row r="5" spans="1:9">
      <c r="A5" s="29"/>
      <c r="B5" s="524" t="s">
        <v>0</v>
      </c>
      <c r="C5" s="524"/>
      <c r="E5" s="524" t="s">
        <v>0</v>
      </c>
      <c r="F5" s="524" t="s">
        <v>0</v>
      </c>
      <c r="G5" s="524" t="s">
        <v>0</v>
      </c>
      <c r="H5" s="524" t="s">
        <v>0</v>
      </c>
      <c r="I5" s="310"/>
    </row>
    <row r="6" spans="1:9">
      <c r="A6" s="29"/>
      <c r="B6" s="524" t="s">
        <v>512</v>
      </c>
      <c r="C6" s="524"/>
      <c r="E6" s="524" t="s">
        <v>512</v>
      </c>
      <c r="F6" s="524" t="s">
        <v>512</v>
      </c>
      <c r="G6" s="524" t="s">
        <v>512</v>
      </c>
      <c r="H6" s="524" t="s">
        <v>512</v>
      </c>
      <c r="I6" s="310"/>
    </row>
    <row r="7" spans="1:9">
      <c r="A7" s="519">
        <v>43466</v>
      </c>
      <c r="B7" s="525"/>
      <c r="C7" s="525"/>
      <c r="E7" s="526"/>
      <c r="F7" s="520"/>
      <c r="G7" s="527"/>
      <c r="H7" s="528"/>
      <c r="I7" s="310"/>
    </row>
    <row r="8" spans="1:9">
      <c r="A8" s="519">
        <v>43497</v>
      </c>
      <c r="B8" s="529"/>
      <c r="C8" s="529"/>
      <c r="E8" s="526"/>
      <c r="F8" s="520"/>
      <c r="G8" s="527"/>
      <c r="H8" s="528"/>
      <c r="I8" s="310"/>
    </row>
    <row r="9" spans="1:9">
      <c r="A9" s="519">
        <v>43525</v>
      </c>
      <c r="B9" s="530"/>
      <c r="C9" s="530"/>
      <c r="E9" s="526"/>
      <c r="F9" s="520"/>
      <c r="G9" s="527"/>
      <c r="H9" s="528"/>
      <c r="I9" s="310"/>
    </row>
    <row r="10" spans="1:9">
      <c r="A10" s="519">
        <v>43556</v>
      </c>
      <c r="B10" s="530"/>
      <c r="C10" s="530"/>
      <c r="E10" s="526"/>
      <c r="F10" s="520"/>
      <c r="G10" s="527"/>
      <c r="H10" s="528"/>
      <c r="I10" s="268"/>
    </row>
    <row r="11" spans="1:9">
      <c r="A11" s="519">
        <v>43586</v>
      </c>
      <c r="B11" s="530"/>
      <c r="C11" s="530"/>
      <c r="E11" s="531"/>
      <c r="F11" s="531"/>
      <c r="G11" s="527"/>
      <c r="H11" s="528"/>
      <c r="I11" s="310"/>
    </row>
    <row r="12" spans="1:9">
      <c r="A12" s="519">
        <v>43617</v>
      </c>
      <c r="B12" s="530"/>
      <c r="C12" s="530"/>
      <c r="E12" s="531"/>
      <c r="F12" s="531"/>
      <c r="G12" s="527"/>
      <c r="H12" s="528"/>
      <c r="I12" s="310"/>
    </row>
    <row r="13" spans="1:9">
      <c r="A13" s="519">
        <v>43647</v>
      </c>
      <c r="B13" s="530"/>
      <c r="C13" s="530"/>
      <c r="E13" s="531"/>
      <c r="F13" s="531"/>
      <c r="G13" s="527"/>
      <c r="H13" s="528"/>
      <c r="I13" s="310"/>
    </row>
    <row r="14" spans="1:9">
      <c r="A14" s="519">
        <v>43678</v>
      </c>
      <c r="B14" s="530"/>
      <c r="C14" s="530"/>
      <c r="E14" s="531"/>
      <c r="F14" s="531"/>
      <c r="G14" s="527"/>
      <c r="H14" s="528"/>
      <c r="I14" s="310"/>
    </row>
    <row r="15" spans="1:9">
      <c r="A15" s="519">
        <v>43709</v>
      </c>
      <c r="B15" s="530"/>
      <c r="C15" s="530"/>
      <c r="E15" s="531"/>
      <c r="F15" s="531"/>
      <c r="G15" s="527"/>
      <c r="H15" s="528"/>
      <c r="I15" s="310"/>
    </row>
    <row r="16" spans="1:9">
      <c r="A16" s="519">
        <v>43739</v>
      </c>
      <c r="B16" s="530">
        <v>76</v>
      </c>
      <c r="C16" s="530">
        <v>0</v>
      </c>
      <c r="E16" s="533">
        <v>0</v>
      </c>
      <c r="F16" s="533">
        <v>0</v>
      </c>
      <c r="G16" s="527">
        <f t="shared" ref="G16:G17" si="0">E16-F16</f>
        <v>0</v>
      </c>
      <c r="H16" s="528">
        <f t="shared" ref="H16:H17" si="1">B16-G16</f>
        <v>76</v>
      </c>
      <c r="I16" s="268"/>
    </row>
    <row r="17" spans="1:9">
      <c r="A17" s="519">
        <v>43770</v>
      </c>
      <c r="B17" s="532">
        <v>97</v>
      </c>
      <c r="C17" s="532">
        <v>204</v>
      </c>
      <c r="E17" s="533">
        <v>0</v>
      </c>
      <c r="F17" s="533">
        <v>0</v>
      </c>
      <c r="G17" s="527">
        <f t="shared" si="0"/>
        <v>0</v>
      </c>
      <c r="H17" s="528">
        <f t="shared" si="1"/>
        <v>97</v>
      </c>
      <c r="I17" s="268"/>
    </row>
    <row r="18" spans="1:9" ht="13.8" thickBot="1">
      <c r="A18" s="519">
        <v>43800</v>
      </c>
      <c r="B18" s="532">
        <v>19</v>
      </c>
      <c r="C18" s="851">
        <v>848</v>
      </c>
      <c r="E18" s="533">
        <v>0</v>
      </c>
      <c r="F18" s="533">
        <v>0</v>
      </c>
      <c r="G18" s="527">
        <f t="shared" ref="G18" si="2">E18-F18</f>
        <v>0</v>
      </c>
      <c r="H18" s="528">
        <f t="shared" ref="H18" si="3">B18-G18</f>
        <v>19</v>
      </c>
      <c r="I18" s="310"/>
    </row>
    <row r="19" spans="1:9" ht="13.8" thickBot="1">
      <c r="A19" s="521" t="s">
        <v>22</v>
      </c>
      <c r="B19" s="534">
        <f>SUM(B7:B18)</f>
        <v>192</v>
      </c>
      <c r="C19" s="534"/>
      <c r="E19" s="535">
        <f>SUM(E7:E18)</f>
        <v>0</v>
      </c>
      <c r="F19" s="535">
        <f>SUM(F7:F18)</f>
        <v>0</v>
      </c>
      <c r="G19" s="536">
        <f>SUM(G7:G18)</f>
        <v>0</v>
      </c>
      <c r="H19" s="536">
        <f>SUM(H7:H18)</f>
        <v>192</v>
      </c>
    </row>
    <row r="20" spans="1:9">
      <c r="D20" s="856"/>
    </row>
    <row r="21" spans="1:9" ht="13.8" thickBot="1"/>
    <row r="22" spans="1:9" ht="66.599999999999994" thickBot="1">
      <c r="A22" s="29"/>
      <c r="B22" s="824" t="s">
        <v>513</v>
      </c>
      <c r="C22" s="823" t="s">
        <v>574</v>
      </c>
      <c r="E22" s="537" t="s">
        <v>514</v>
      </c>
      <c r="F22" s="537" t="s">
        <v>515</v>
      </c>
      <c r="G22" s="537" t="s">
        <v>516</v>
      </c>
      <c r="H22" s="537" t="s">
        <v>517</v>
      </c>
      <c r="I22" s="537" t="s">
        <v>518</v>
      </c>
    </row>
    <row r="23" spans="1:9" ht="13.8" thickBot="1">
      <c r="A23" s="29"/>
      <c r="B23" s="523">
        <v>2020</v>
      </c>
      <c r="C23" s="523">
        <v>2020</v>
      </c>
      <c r="E23" s="1007">
        <v>2020</v>
      </c>
      <c r="F23" s="1007"/>
      <c r="G23" s="1007"/>
      <c r="H23" s="1007"/>
    </row>
    <row r="24" spans="1:9">
      <c r="A24" s="29"/>
      <c r="B24" s="524" t="s">
        <v>0</v>
      </c>
      <c r="C24" s="524" t="s">
        <v>0</v>
      </c>
      <c r="E24" s="524" t="s">
        <v>0</v>
      </c>
      <c r="F24" s="524" t="s">
        <v>0</v>
      </c>
      <c r="G24" s="524" t="s">
        <v>0</v>
      </c>
      <c r="H24" s="524" t="s">
        <v>0</v>
      </c>
      <c r="I24" s="310"/>
    </row>
    <row r="25" spans="1:9">
      <c r="A25" s="29"/>
      <c r="B25" s="524" t="s">
        <v>512</v>
      </c>
      <c r="C25" s="524" t="s">
        <v>512</v>
      </c>
      <c r="E25" s="524" t="s">
        <v>512</v>
      </c>
      <c r="F25" s="524" t="s">
        <v>512</v>
      </c>
      <c r="G25" s="524" t="s">
        <v>512</v>
      </c>
      <c r="H25" s="524" t="s">
        <v>512</v>
      </c>
      <c r="I25" s="310"/>
    </row>
    <row r="26" spans="1:9" ht="66">
      <c r="A26" s="519">
        <v>43831</v>
      </c>
      <c r="B26" s="525">
        <v>340.4</v>
      </c>
      <c r="C26" s="525">
        <v>761</v>
      </c>
      <c r="E26" s="526">
        <v>1076.6962600047693</v>
      </c>
      <c r="F26" s="520">
        <v>0</v>
      </c>
      <c r="G26" s="825" t="s">
        <v>575</v>
      </c>
      <c r="H26" s="852" t="s">
        <v>575</v>
      </c>
      <c r="I26" s="853" t="s">
        <v>581</v>
      </c>
    </row>
    <row r="27" spans="1:9" ht="66">
      <c r="A27" s="519">
        <v>43862</v>
      </c>
      <c r="B27" s="525">
        <f>420+249+323+130</f>
        <v>1122</v>
      </c>
      <c r="C27" s="525">
        <v>298</v>
      </c>
      <c r="E27" s="526">
        <v>1080.9460044085852</v>
      </c>
      <c r="F27" s="520">
        <v>0</v>
      </c>
      <c r="G27" s="527">
        <f>B27</f>
        <v>1122</v>
      </c>
      <c r="H27" s="852" t="s">
        <v>575</v>
      </c>
      <c r="I27" s="1005" t="s">
        <v>614</v>
      </c>
    </row>
    <row r="28" spans="1:9">
      <c r="A28" s="519">
        <v>43891</v>
      </c>
      <c r="B28" s="530"/>
      <c r="C28" s="822"/>
      <c r="E28" s="526"/>
      <c r="F28" s="520"/>
      <c r="G28" s="527">
        <f t="shared" ref="G28:G34" si="4">E28-F28</f>
        <v>0</v>
      </c>
      <c r="H28" s="528">
        <f t="shared" ref="H28:H34" si="5">B28-G28</f>
        <v>0</v>
      </c>
      <c r="I28" s="310"/>
    </row>
    <row r="29" spans="1:9">
      <c r="A29" s="519">
        <v>43922</v>
      </c>
      <c r="B29" s="530"/>
      <c r="C29" s="822"/>
      <c r="E29" s="526"/>
      <c r="F29" s="520"/>
      <c r="G29" s="527">
        <f t="shared" si="4"/>
        <v>0</v>
      </c>
      <c r="H29" s="528">
        <f t="shared" si="5"/>
        <v>0</v>
      </c>
      <c r="I29" s="268"/>
    </row>
    <row r="30" spans="1:9">
      <c r="A30" s="519">
        <v>43952</v>
      </c>
      <c r="B30" s="530"/>
      <c r="C30" s="822"/>
      <c r="E30" s="531"/>
      <c r="F30" s="531"/>
      <c r="G30" s="527">
        <f t="shared" si="4"/>
        <v>0</v>
      </c>
      <c r="H30" s="528">
        <f t="shared" si="5"/>
        <v>0</v>
      </c>
      <c r="I30" s="310"/>
    </row>
    <row r="31" spans="1:9">
      <c r="A31" s="519">
        <v>43983</v>
      </c>
      <c r="B31" s="530"/>
      <c r="C31" s="822"/>
      <c r="E31" s="531"/>
      <c r="F31" s="531"/>
      <c r="G31" s="527">
        <f t="shared" si="4"/>
        <v>0</v>
      </c>
      <c r="H31" s="528">
        <f t="shared" si="5"/>
        <v>0</v>
      </c>
      <c r="I31" s="310"/>
    </row>
    <row r="32" spans="1:9">
      <c r="A32" s="519">
        <v>44013</v>
      </c>
      <c r="B32" s="530"/>
      <c r="C32" s="822"/>
      <c r="E32" s="531"/>
      <c r="F32" s="531"/>
      <c r="G32" s="527">
        <f t="shared" si="4"/>
        <v>0</v>
      </c>
      <c r="H32" s="528">
        <f t="shared" si="5"/>
        <v>0</v>
      </c>
      <c r="I32" s="310"/>
    </row>
    <row r="33" spans="1:9">
      <c r="A33" s="519">
        <v>44044</v>
      </c>
      <c r="B33" s="530"/>
      <c r="C33" s="822"/>
      <c r="E33" s="531"/>
      <c r="F33" s="531"/>
      <c r="G33" s="527">
        <f t="shared" si="4"/>
        <v>0</v>
      </c>
      <c r="H33" s="528">
        <f t="shared" si="5"/>
        <v>0</v>
      </c>
      <c r="I33" s="310"/>
    </row>
    <row r="34" spans="1:9">
      <c r="A34" s="519">
        <v>44075</v>
      </c>
      <c r="B34" s="530"/>
      <c r="C34" s="822"/>
      <c r="E34" s="531"/>
      <c r="F34" s="531"/>
      <c r="G34" s="527">
        <f t="shared" si="4"/>
        <v>0</v>
      </c>
      <c r="H34" s="528">
        <f t="shared" si="5"/>
        <v>0</v>
      </c>
      <c r="I34" s="310"/>
    </row>
    <row r="35" spans="1:9">
      <c r="A35" s="519">
        <v>44105</v>
      </c>
      <c r="B35" s="530"/>
      <c r="C35" s="822"/>
      <c r="E35" s="533"/>
      <c r="F35" s="533"/>
      <c r="G35" s="527">
        <f t="shared" ref="G35:G37" si="6">E35-F35</f>
        <v>0</v>
      </c>
      <c r="H35" s="528">
        <f t="shared" ref="H35:H37" si="7">B35-G35</f>
        <v>0</v>
      </c>
      <c r="I35" s="268"/>
    </row>
    <row r="36" spans="1:9">
      <c r="A36" s="519">
        <v>44136</v>
      </c>
      <c r="B36" s="532"/>
      <c r="C36" s="822"/>
      <c r="E36" s="533"/>
      <c r="F36" s="533"/>
      <c r="G36" s="527">
        <f t="shared" si="6"/>
        <v>0</v>
      </c>
      <c r="H36" s="528">
        <f t="shared" si="7"/>
        <v>0</v>
      </c>
      <c r="I36" s="268"/>
    </row>
    <row r="37" spans="1:9" ht="13.8" thickBot="1">
      <c r="A37" s="519">
        <v>44166</v>
      </c>
      <c r="B37" s="532"/>
      <c r="C37" s="822"/>
      <c r="E37" s="533"/>
      <c r="F37" s="533"/>
      <c r="G37" s="527">
        <f t="shared" si="6"/>
        <v>0</v>
      </c>
      <c r="H37" s="528">
        <f t="shared" si="7"/>
        <v>0</v>
      </c>
      <c r="I37" s="310"/>
    </row>
    <row r="38" spans="1:9" ht="13.8" thickBot="1">
      <c r="A38" s="540" t="s">
        <v>536</v>
      </c>
      <c r="B38" s="534">
        <f>SUM(B26:B37)</f>
        <v>1462.4</v>
      </c>
      <c r="C38" s="534">
        <f>SUM(C26:C37)</f>
        <v>1059</v>
      </c>
      <c r="E38" s="535">
        <f>SUM(E26:E37)</f>
        <v>2157.6422644133545</v>
      </c>
      <c r="F38" s="535">
        <f>SUM(F26:F37)</f>
        <v>0</v>
      </c>
      <c r="G38" s="536">
        <f>SUM(G26:G37)</f>
        <v>1122</v>
      </c>
      <c r="H38" s="536">
        <f>SUM(H26:H37)</f>
        <v>0</v>
      </c>
    </row>
  </sheetData>
  <mergeCells count="2">
    <mergeCell ref="E4:H4"/>
    <mergeCell ref="E23: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L38"/>
  <sheetViews>
    <sheetView zoomScaleNormal="100" zoomScaleSheetLayoutView="100" workbookViewId="0">
      <pane xSplit="2" ySplit="4" topLeftCell="C6" activePane="bottomRight" state="frozen"/>
      <selection activeCell="L46" sqref="L46"/>
      <selection pane="topRight" activeCell="L46" sqref="L46"/>
      <selection pane="bottomLeft" activeCell="L46" sqref="L46"/>
      <selection pane="bottomRight" activeCell="BR27" sqref="BR27"/>
    </sheetView>
  </sheetViews>
  <sheetFormatPr defaultRowHeight="13.8" outlineLevelCol="1"/>
  <cols>
    <col min="1" max="1" width="16.88671875" style="31" customWidth="1"/>
    <col min="2" max="2" width="15.88671875" style="31" customWidth="1"/>
    <col min="3" max="3" width="9.6640625" style="31" customWidth="1"/>
    <col min="4" max="4" width="25" style="31" customWidth="1"/>
    <col min="5" max="5" width="12.5546875" style="31" customWidth="1"/>
    <col min="6" max="6" width="32.33203125" style="31" customWidth="1"/>
    <col min="7" max="7" width="11" style="31" customWidth="1"/>
    <col min="8" max="8" width="10.88671875" style="31" hidden="1" customWidth="1" outlineLevel="1"/>
    <col min="9" max="9" width="10.88671875" style="31" customWidth="1" collapsed="1"/>
    <col min="10" max="11" width="9.109375" style="31" hidden="1" customWidth="1" outlineLevel="1"/>
    <col min="12" max="12" width="8.33203125" style="31" customWidth="1" collapsed="1"/>
    <col min="13" max="13" width="6.33203125" style="31" hidden="1" customWidth="1" outlineLevel="1"/>
    <col min="14" max="15" width="8.5546875" style="31" hidden="1" customWidth="1" outlineLevel="1"/>
    <col min="16" max="16" width="17" style="31" customWidth="1" collapsed="1"/>
    <col min="17" max="17" width="7.33203125" style="31" hidden="1" customWidth="1" outlineLevel="1"/>
    <col min="18" max="18" width="8.44140625" style="31" bestFit="1" customWidth="1" collapsed="1"/>
    <col min="19" max="19" width="6.33203125" style="31" hidden="1" customWidth="1" outlineLevel="1"/>
    <col min="20" max="20" width="7.44140625" style="32" hidden="1" customWidth="1" outlineLevel="1"/>
    <col min="21" max="21" width="7.44140625" style="31" hidden="1" customWidth="1" outlineLevel="1"/>
    <col min="22" max="22" width="8.88671875" style="31" customWidth="1" collapsed="1"/>
    <col min="23" max="23" width="6.6640625" style="31" hidden="1" customWidth="1" outlineLevel="1"/>
    <col min="24" max="25" width="8.44140625" style="32" hidden="1" customWidth="1" outlineLevel="1"/>
    <col min="26" max="26" width="11.6640625" style="32" customWidth="1" outlineLevel="1"/>
    <col min="27" max="27" width="10" style="31" customWidth="1"/>
    <col min="28" max="28" width="9" style="31" hidden="1" customWidth="1" outlineLevel="1"/>
    <col min="29" max="29" width="14.33203125" style="31" hidden="1" customWidth="1" collapsed="1"/>
    <col min="30" max="31" width="8.44140625" style="31" hidden="1" customWidth="1" outlineLevel="1"/>
    <col min="32" max="32" width="11" style="31" customWidth="1" outlineLevel="1"/>
    <col min="33" max="33" width="12.44140625" style="33" customWidth="1"/>
    <col min="34" max="34" width="5.5546875" style="33" hidden="1" customWidth="1" outlineLevel="1"/>
    <col min="35" max="35" width="8.88671875" style="34" bestFit="1" customWidth="1" collapsed="1"/>
    <col min="36" max="36" width="6.33203125" style="34" hidden="1" customWidth="1" outlineLevel="1"/>
    <col min="37" max="37" width="9" style="34" customWidth="1" collapsed="1"/>
    <col min="38" max="38" width="8.6640625" style="34" hidden="1" customWidth="1" outlineLevel="1"/>
    <col min="39" max="39" width="9.44140625" style="34" bestFit="1" customWidth="1" collapsed="1"/>
    <col min="40" max="40" width="8.6640625" style="34" hidden="1" customWidth="1" outlineLevel="1"/>
    <col min="41" max="41" width="7.5546875" style="34" customWidth="1" collapsed="1"/>
    <col min="42" max="42" width="7.33203125" style="34" hidden="1" customWidth="1" outlineLevel="1"/>
    <col min="43" max="43" width="7.88671875" style="34" customWidth="1" collapsed="1"/>
    <col min="44" max="44" width="9" style="34" hidden="1" customWidth="1" outlineLevel="1"/>
    <col min="45" max="45" width="7.6640625" style="33" bestFit="1" customWidth="1" collapsed="1"/>
    <col min="46" max="46" width="7.88671875" style="33" hidden="1" customWidth="1" outlineLevel="1"/>
    <col min="47" max="47" width="7" style="33" bestFit="1" customWidth="1" collapsed="1"/>
    <col min="48" max="48" width="7.33203125" style="33" hidden="1" customWidth="1" outlineLevel="1"/>
    <col min="49" max="49" width="12.6640625" style="33" customWidth="1" collapsed="1"/>
    <col min="50" max="50" width="6.33203125" style="33" hidden="1" customWidth="1" outlineLevel="1"/>
    <col min="51" max="51" width="12" style="33" customWidth="1" collapsed="1"/>
    <col min="52" max="52" width="6.6640625" style="33" hidden="1" customWidth="1" outlineLevel="1"/>
    <col min="53" max="53" width="7" style="33" bestFit="1" customWidth="1" collapsed="1"/>
    <col min="54" max="54" width="6.6640625" style="33" hidden="1" customWidth="1" outlineLevel="1"/>
    <col min="55" max="55" width="7" style="33" bestFit="1" customWidth="1" collapsed="1"/>
    <col min="56" max="56" width="6.6640625" style="33" hidden="1" customWidth="1" outlineLevel="1"/>
    <col min="57" max="57" width="15" style="33" bestFit="1" customWidth="1" collapsed="1"/>
    <col min="58" max="58" width="6.6640625" style="33" hidden="1" customWidth="1" outlineLevel="1"/>
    <col min="59" max="59" width="7.6640625" style="33" bestFit="1" customWidth="1" collapsed="1"/>
    <col min="60" max="60" width="8" style="33" hidden="1" customWidth="1" outlineLevel="1"/>
    <col min="61" max="61" width="8" style="34" hidden="1" customWidth="1" outlineLevel="1"/>
    <col min="62" max="62" width="13.88671875" style="33" customWidth="1" collapsed="1"/>
    <col min="63" max="63" width="7.44140625" style="33" hidden="1" customWidth="1" outlineLevel="1"/>
    <col min="64" max="64" width="13.5546875" style="31" bestFit="1" customWidth="1" collapsed="1"/>
    <col min="65" max="65" width="6.6640625" style="31" hidden="1" customWidth="1" outlineLevel="1"/>
    <col min="66" max="66" width="10.109375" style="31" bestFit="1" customWidth="1" collapsed="1"/>
    <col min="67" max="67" width="9.109375" style="31" hidden="1" customWidth="1" outlineLevel="1"/>
    <col min="68" max="68" width="13.44140625" style="33" customWidth="1" collapsed="1"/>
    <col min="69" max="69" width="9.109375" style="33" hidden="1" customWidth="1" outlineLevel="1"/>
    <col min="70" max="70" width="11.88671875" style="33" bestFit="1" customWidth="1" collapsed="1"/>
    <col min="71" max="72" width="11.88671875" style="33" hidden="1" customWidth="1" outlineLevel="1"/>
    <col min="73" max="73" width="11.88671875" style="33" customWidth="1" outlineLevel="1"/>
    <col min="74" max="74" width="6.44140625" style="35" bestFit="1" customWidth="1"/>
    <col min="75" max="75" width="9.109375" style="35" hidden="1" customWidth="1" outlineLevel="1"/>
    <col min="76" max="76" width="6.44140625" style="35" bestFit="1" customWidth="1" collapsed="1"/>
    <col min="77" max="77" width="9.109375" style="35" hidden="1" customWidth="1" outlineLevel="1"/>
    <col min="78" max="78" width="6.44140625" style="35" bestFit="1" customWidth="1" collapsed="1"/>
    <col min="79" max="79" width="9.109375" style="35" hidden="1" customWidth="1" outlineLevel="1"/>
    <col min="80" max="80" width="7" style="35" bestFit="1" customWidth="1" collapsed="1"/>
    <col min="81" max="81" width="9.109375" style="35" hidden="1" customWidth="1" outlineLevel="1"/>
    <col min="82" max="82" width="6.44140625" style="35" bestFit="1" customWidth="1" collapsed="1"/>
    <col min="83" max="83" width="9.109375" style="35" hidden="1" customWidth="1" outlineLevel="1"/>
    <col min="84" max="84" width="6.44140625" style="35" bestFit="1" customWidth="1" collapsed="1"/>
    <col min="85" max="85" width="9.109375" style="35" hidden="1" customWidth="1" outlineLevel="1"/>
    <col min="86" max="86" width="8.44140625" style="35" bestFit="1" customWidth="1" collapsed="1"/>
    <col min="87" max="87" width="9.109375" style="35" hidden="1" customWidth="1" outlineLevel="1"/>
    <col min="88" max="88" width="6.44140625" style="35" bestFit="1" customWidth="1" collapsed="1"/>
    <col min="89" max="89" width="9.109375" style="35" hidden="1" customWidth="1" outlineLevel="1"/>
    <col min="90" max="90" width="7" style="35" bestFit="1" customWidth="1" collapsed="1"/>
    <col min="91" max="91" width="9.109375" style="35" hidden="1" customWidth="1" outlineLevel="1"/>
    <col min="92" max="92" width="6.44140625" style="35" bestFit="1" customWidth="1" collapsed="1"/>
    <col min="93" max="93" width="9.109375" style="35" hidden="1" customWidth="1" outlineLevel="1"/>
    <col min="94" max="94" width="6.44140625" style="35" bestFit="1" customWidth="1" collapsed="1"/>
    <col min="95" max="95" width="9.109375" style="35" hidden="1" customWidth="1" outlineLevel="1"/>
    <col min="96" max="96" width="7.33203125" style="35" bestFit="1" customWidth="1" collapsed="1"/>
    <col min="97" max="97" width="9.109375" style="35" hidden="1" customWidth="1" outlineLevel="1"/>
    <col min="98" max="98" width="8.5546875" style="35" bestFit="1" customWidth="1" collapsed="1"/>
    <col min="99" max="99" width="9.109375" style="35" hidden="1" customWidth="1" outlineLevel="1"/>
    <col min="100" max="100" width="8.88671875" style="35" hidden="1" customWidth="1" collapsed="1"/>
    <col min="101" max="101" width="9.109375" style="35" hidden="1" customWidth="1" outlineLevel="1"/>
    <col min="102" max="102" width="8.44140625" style="35" bestFit="1" customWidth="1" collapsed="1"/>
    <col min="103" max="103" width="9.109375" style="35" hidden="1" customWidth="1" outlineLevel="1"/>
    <col min="104" max="104" width="6.44140625" style="35" bestFit="1" customWidth="1" collapsed="1"/>
    <col min="105" max="105" width="9.109375" style="35" hidden="1" customWidth="1" outlineLevel="1"/>
    <col min="106" max="106" width="8.44140625" style="35" bestFit="1" customWidth="1" collapsed="1"/>
    <col min="107" max="107" width="9.109375" style="35" hidden="1" customWidth="1" outlineLevel="1"/>
    <col min="108" max="108" width="7.33203125" style="35" bestFit="1" customWidth="1" collapsed="1"/>
    <col min="109" max="109" width="9.109375" style="35" hidden="1" customWidth="1" outlineLevel="1"/>
    <col min="110" max="110" width="6.44140625" style="35" bestFit="1" customWidth="1" collapsed="1"/>
    <col min="111" max="111" width="9.109375" style="35" hidden="1" customWidth="1" outlineLevel="1"/>
    <col min="112" max="112" width="7.33203125" style="35" bestFit="1" customWidth="1" collapsed="1"/>
    <col min="113" max="113" width="9.109375" style="35" hidden="1" customWidth="1" outlineLevel="1"/>
    <col min="114" max="114" width="6.44140625" style="35" bestFit="1" customWidth="1" collapsed="1"/>
    <col min="115" max="115" width="9.109375" style="35" hidden="1" customWidth="1" outlineLevel="1"/>
    <col min="116" max="116" width="7.33203125" style="35" bestFit="1" customWidth="1" collapsed="1"/>
    <col min="117" max="117" width="9.109375" style="35" hidden="1" customWidth="1" outlineLevel="1"/>
    <col min="118" max="118" width="7" style="35" bestFit="1" customWidth="1" collapsed="1"/>
    <col min="119" max="119" width="9.109375" style="35" hidden="1" customWidth="1" outlineLevel="1"/>
    <col min="120" max="120" width="8.44140625" style="35" bestFit="1" customWidth="1" collapsed="1"/>
    <col min="121" max="121" width="9.109375" style="35" hidden="1" customWidth="1" outlineLevel="1"/>
    <col min="122" max="122" width="6.33203125" style="35" bestFit="1" customWidth="1" collapsed="1"/>
    <col min="123" max="123" width="9.109375" style="35" hidden="1" customWidth="1" outlineLevel="1"/>
    <col min="124" max="124" width="6.44140625" style="35" bestFit="1" customWidth="1" collapsed="1"/>
    <col min="125" max="125" width="9.109375" style="35" hidden="1" customWidth="1" outlineLevel="1"/>
    <col min="126" max="126" width="6.33203125" style="35" bestFit="1" customWidth="1" collapsed="1"/>
    <col min="127" max="127" width="9.109375" style="35" hidden="1" customWidth="1" outlineLevel="1"/>
    <col min="128" max="128" width="6.44140625" style="35" bestFit="1" customWidth="1" collapsed="1"/>
    <col min="129" max="129" width="9.109375" style="35" hidden="1" customWidth="1" outlineLevel="1"/>
    <col min="130" max="130" width="6.44140625" style="35" bestFit="1" customWidth="1" collapsed="1"/>
    <col min="131" max="131" width="9.109375" style="35" hidden="1" customWidth="1" outlineLevel="1"/>
    <col min="132" max="132" width="6.44140625" style="35" customWidth="1" collapsed="1"/>
    <col min="133" max="133" width="9.109375" style="35" hidden="1" customWidth="1" outlineLevel="1"/>
    <col min="134" max="134" width="6.6640625" style="35" customWidth="1" collapsed="1"/>
    <col min="135" max="135" width="9.109375" style="35" hidden="1" customWidth="1" outlineLevel="1"/>
    <col min="136" max="136" width="6.6640625" style="35" bestFit="1" customWidth="1" collapsed="1"/>
    <col min="137" max="137" width="9.109375" style="35" hidden="1" customWidth="1" outlineLevel="1"/>
    <col min="138" max="138" width="9.109375" style="31" collapsed="1"/>
    <col min="139" max="258" width="9.109375" style="31"/>
    <col min="259" max="259" width="18.33203125" style="31" customWidth="1"/>
    <col min="260" max="260" width="12.33203125" style="31" customWidth="1"/>
    <col min="261" max="261" width="7.88671875" style="31" customWidth="1"/>
    <col min="262" max="262" width="25" style="31" customWidth="1"/>
    <col min="263" max="263" width="11" style="31" customWidth="1"/>
    <col min="264" max="264" width="0" style="31" hidden="1" customWidth="1"/>
    <col min="265" max="265" width="10.88671875" style="31" customWidth="1"/>
    <col min="266" max="266" width="0" style="31" hidden="1" customWidth="1"/>
    <col min="267" max="267" width="9.109375" style="31"/>
    <col min="268" max="268" width="8.33203125" style="31" customWidth="1"/>
    <col min="269" max="271" width="0" style="31" hidden="1" customWidth="1"/>
    <col min="272" max="272" width="17" style="31" customWidth="1"/>
    <col min="273" max="273" width="0" style="31" hidden="1" customWidth="1"/>
    <col min="274" max="274" width="8.44140625" style="31" bestFit="1" customWidth="1"/>
    <col min="275" max="277" width="0" style="31" hidden="1" customWidth="1"/>
    <col min="278" max="278" width="8.88671875" style="31" customWidth="1"/>
    <col min="279" max="280" width="0" style="31" hidden="1" customWidth="1"/>
    <col min="281" max="281" width="8.44140625" style="31" customWidth="1"/>
    <col min="282" max="282" width="11.6640625" style="31" customWidth="1"/>
    <col min="283" max="283" width="10" style="31" customWidth="1"/>
    <col min="284" max="284" width="0" style="31" hidden="1" customWidth="1"/>
    <col min="285" max="285" width="14.33203125" style="31" customWidth="1"/>
    <col min="286" max="287" width="0" style="31" hidden="1" customWidth="1"/>
    <col min="288" max="288" width="11" style="31" customWidth="1"/>
    <col min="289" max="289" width="12.44140625" style="31" customWidth="1"/>
    <col min="290" max="290" width="0" style="31" hidden="1" customWidth="1"/>
    <col min="291" max="291" width="8.88671875" style="31" bestFit="1" customWidth="1"/>
    <col min="292" max="292" width="0" style="31" hidden="1" customWidth="1"/>
    <col min="293" max="293" width="9" style="31" customWidth="1"/>
    <col min="294" max="294" width="0" style="31" hidden="1" customWidth="1"/>
    <col min="295" max="295" width="9.44140625" style="31" bestFit="1" customWidth="1"/>
    <col min="296" max="296" width="0" style="31" hidden="1" customWidth="1"/>
    <col min="297" max="297" width="7.5546875" style="31" customWidth="1"/>
    <col min="298" max="298" width="0" style="31" hidden="1" customWidth="1"/>
    <col min="299" max="299" width="7.88671875" style="31" customWidth="1"/>
    <col min="300" max="300" width="0" style="31" hidden="1" customWidth="1"/>
    <col min="301" max="301" width="7.6640625" style="31" bestFit="1" customWidth="1"/>
    <col min="302" max="302" width="0" style="31" hidden="1" customWidth="1"/>
    <col min="303" max="303" width="7" style="31" bestFit="1" customWidth="1"/>
    <col min="304" max="304" width="0" style="31" hidden="1" customWidth="1"/>
    <col min="305" max="305" width="12.6640625" style="31" customWidth="1"/>
    <col min="306" max="306" width="0" style="31" hidden="1" customWidth="1"/>
    <col min="307" max="307" width="12" style="31" customWidth="1"/>
    <col min="308" max="308" width="0" style="31" hidden="1" customWidth="1"/>
    <col min="309" max="309" width="7" style="31" bestFit="1" customWidth="1"/>
    <col min="310" max="310" width="0" style="31" hidden="1" customWidth="1"/>
    <col min="311" max="311" width="7" style="31" bestFit="1" customWidth="1"/>
    <col min="312" max="312" width="0" style="31" hidden="1" customWidth="1"/>
    <col min="313" max="313" width="15" style="31" bestFit="1" customWidth="1"/>
    <col min="314" max="314" width="0" style="31" hidden="1" customWidth="1"/>
    <col min="315" max="315" width="7.6640625" style="31" bestFit="1" customWidth="1"/>
    <col min="316" max="317" width="0" style="31" hidden="1" customWidth="1"/>
    <col min="318" max="318" width="13.88671875" style="31" customWidth="1"/>
    <col min="319" max="319" width="0" style="31" hidden="1" customWidth="1"/>
    <col min="320" max="320" width="13.5546875" style="31" bestFit="1" customWidth="1"/>
    <col min="321" max="321" width="0" style="31" hidden="1" customWidth="1"/>
    <col min="322" max="322" width="10.109375" style="31" bestFit="1" customWidth="1"/>
    <col min="323" max="323" width="0" style="31" hidden="1" customWidth="1"/>
    <col min="324" max="324" width="13.44140625" style="31" customWidth="1"/>
    <col min="325" max="325" width="0" style="31" hidden="1" customWidth="1"/>
    <col min="326" max="326" width="11.88671875" style="31" bestFit="1" customWidth="1"/>
    <col min="327" max="327" width="0" style="31" hidden="1" customWidth="1"/>
    <col min="328" max="329" width="11.88671875" style="31" customWidth="1"/>
    <col min="330" max="330" width="6.44140625" style="31" bestFit="1" customWidth="1"/>
    <col min="331" max="331" width="0" style="31" hidden="1" customWidth="1"/>
    <col min="332" max="332" width="6.44140625" style="31" bestFit="1" customWidth="1"/>
    <col min="333" max="333" width="0" style="31" hidden="1" customWidth="1"/>
    <col min="334" max="334" width="6.44140625" style="31" bestFit="1" customWidth="1"/>
    <col min="335" max="335" width="0" style="31" hidden="1" customWidth="1"/>
    <col min="336" max="336" width="7" style="31" bestFit="1" customWidth="1"/>
    <col min="337" max="337" width="0" style="31" hidden="1" customWidth="1"/>
    <col min="338" max="338" width="6.44140625" style="31" bestFit="1" customWidth="1"/>
    <col min="339" max="339" width="0" style="31" hidden="1" customWidth="1"/>
    <col min="340" max="340" width="6.44140625" style="31" bestFit="1" customWidth="1"/>
    <col min="341" max="341" width="0" style="31" hidden="1" customWidth="1"/>
    <col min="342" max="342" width="6.44140625" style="31" bestFit="1" customWidth="1"/>
    <col min="343" max="343" width="0" style="31" hidden="1" customWidth="1"/>
    <col min="344" max="344" width="6.44140625" style="31" bestFit="1" customWidth="1"/>
    <col min="345" max="345" width="0" style="31" hidden="1" customWidth="1"/>
    <col min="346" max="346" width="7" style="31" bestFit="1" customWidth="1"/>
    <col min="347" max="347" width="0" style="31" hidden="1" customWidth="1"/>
    <col min="348" max="348" width="6.44140625" style="31" bestFit="1" customWidth="1"/>
    <col min="349" max="349" width="0" style="31" hidden="1" customWidth="1"/>
    <col min="350" max="350" width="6.44140625" style="31" bestFit="1" customWidth="1"/>
    <col min="351" max="351" width="0" style="31" hidden="1" customWidth="1"/>
    <col min="352" max="352" width="6.44140625" style="31" bestFit="1" customWidth="1"/>
    <col min="353" max="353" width="0" style="31" hidden="1" customWidth="1"/>
    <col min="354" max="354" width="8.5546875" style="31" bestFit="1" customWidth="1"/>
    <col min="355" max="357" width="0" style="31" hidden="1" customWidth="1"/>
    <col min="358" max="358" width="7.33203125" style="31" bestFit="1" customWidth="1"/>
    <col min="359" max="359" width="0" style="31" hidden="1" customWidth="1"/>
    <col min="360" max="360" width="6.44140625" style="31" bestFit="1" customWidth="1"/>
    <col min="361" max="361" width="0" style="31" hidden="1" customWidth="1"/>
    <col min="362" max="362" width="6.44140625" style="31" bestFit="1" customWidth="1"/>
    <col min="363" max="363" width="0" style="31" hidden="1" customWidth="1"/>
    <col min="364" max="364" width="6.44140625" style="31" bestFit="1" customWidth="1"/>
    <col min="365" max="365" width="0" style="31" hidden="1" customWidth="1"/>
    <col min="366" max="366" width="6.44140625" style="31" bestFit="1" customWidth="1"/>
    <col min="367" max="367" width="0" style="31" hidden="1" customWidth="1"/>
    <col min="368" max="368" width="7.33203125" style="31" bestFit="1" customWidth="1"/>
    <col min="369" max="369" width="0" style="31" hidden="1" customWidth="1"/>
    <col min="370" max="370" width="6.44140625" style="31" bestFit="1" customWidth="1"/>
    <col min="371" max="371" width="0" style="31" hidden="1" customWidth="1"/>
    <col min="372" max="372" width="7.33203125" style="31" bestFit="1" customWidth="1"/>
    <col min="373" max="373" width="0" style="31" hidden="1" customWidth="1"/>
    <col min="374" max="374" width="7" style="31" bestFit="1" customWidth="1"/>
    <col min="375" max="375" width="0" style="31" hidden="1" customWidth="1"/>
    <col min="376" max="376" width="6.44140625" style="31" bestFit="1" customWidth="1"/>
    <col min="377" max="377" width="0" style="31" hidden="1" customWidth="1"/>
    <col min="378" max="378" width="6.33203125" style="31" bestFit="1" customWidth="1"/>
    <col min="379" max="379" width="0" style="31" hidden="1" customWidth="1"/>
    <col min="380" max="380" width="6.44140625" style="31" bestFit="1" customWidth="1"/>
    <col min="381" max="381" width="0" style="31" hidden="1" customWidth="1"/>
    <col min="382" max="382" width="6.33203125" style="31" bestFit="1" customWidth="1"/>
    <col min="383" max="383" width="0" style="31" hidden="1" customWidth="1"/>
    <col min="384" max="384" width="6.44140625" style="31" bestFit="1" customWidth="1"/>
    <col min="385" max="385" width="0" style="31" hidden="1" customWidth="1"/>
    <col min="386" max="386" width="6.44140625" style="31" bestFit="1" customWidth="1"/>
    <col min="387" max="387" width="0" style="31" hidden="1" customWidth="1"/>
    <col min="388" max="388" width="6.44140625" style="31" customWidth="1"/>
    <col min="389" max="389" width="0" style="31" hidden="1" customWidth="1"/>
    <col min="390" max="390" width="6.6640625" style="31" customWidth="1"/>
    <col min="391" max="391" width="0" style="31" hidden="1" customWidth="1"/>
    <col min="392" max="392" width="6.44140625" style="31" bestFit="1" customWidth="1"/>
    <col min="393" max="393" width="0" style="31" hidden="1" customWidth="1"/>
    <col min="394" max="514" width="9.109375" style="31"/>
    <col min="515" max="515" width="18.33203125" style="31" customWidth="1"/>
    <col min="516" max="516" width="12.33203125" style="31" customWidth="1"/>
    <col min="517" max="517" width="7.88671875" style="31" customWidth="1"/>
    <col min="518" max="518" width="25" style="31" customWidth="1"/>
    <col min="519" max="519" width="11" style="31" customWidth="1"/>
    <col min="520" max="520" width="0" style="31" hidden="1" customWidth="1"/>
    <col min="521" max="521" width="10.88671875" style="31" customWidth="1"/>
    <col min="522" max="522" width="0" style="31" hidden="1" customWidth="1"/>
    <col min="523" max="523" width="9.109375" style="31"/>
    <col min="524" max="524" width="8.33203125" style="31" customWidth="1"/>
    <col min="525" max="527" width="0" style="31" hidden="1" customWidth="1"/>
    <col min="528" max="528" width="17" style="31" customWidth="1"/>
    <col min="529" max="529" width="0" style="31" hidden="1" customWidth="1"/>
    <col min="530" max="530" width="8.44140625" style="31" bestFit="1" customWidth="1"/>
    <col min="531" max="533" width="0" style="31" hidden="1" customWidth="1"/>
    <col min="534" max="534" width="8.88671875" style="31" customWidth="1"/>
    <col min="535" max="536" width="0" style="31" hidden="1" customWidth="1"/>
    <col min="537" max="537" width="8.44140625" style="31" customWidth="1"/>
    <col min="538" max="538" width="11.6640625" style="31" customWidth="1"/>
    <col min="539" max="539" width="10" style="31" customWidth="1"/>
    <col min="540" max="540" width="0" style="31" hidden="1" customWidth="1"/>
    <col min="541" max="541" width="14.33203125" style="31" customWidth="1"/>
    <col min="542" max="543" width="0" style="31" hidden="1" customWidth="1"/>
    <col min="544" max="544" width="11" style="31" customWidth="1"/>
    <col min="545" max="545" width="12.44140625" style="31" customWidth="1"/>
    <col min="546" max="546" width="0" style="31" hidden="1" customWidth="1"/>
    <col min="547" max="547" width="8.88671875" style="31" bestFit="1" customWidth="1"/>
    <col min="548" max="548" width="0" style="31" hidden="1" customWidth="1"/>
    <col min="549" max="549" width="9" style="31" customWidth="1"/>
    <col min="550" max="550" width="0" style="31" hidden="1" customWidth="1"/>
    <col min="551" max="551" width="9.44140625" style="31" bestFit="1" customWidth="1"/>
    <col min="552" max="552" width="0" style="31" hidden="1" customWidth="1"/>
    <col min="553" max="553" width="7.5546875" style="31" customWidth="1"/>
    <col min="554" max="554" width="0" style="31" hidden="1" customWidth="1"/>
    <col min="555" max="555" width="7.88671875" style="31" customWidth="1"/>
    <col min="556" max="556" width="0" style="31" hidden="1" customWidth="1"/>
    <col min="557" max="557" width="7.6640625" style="31" bestFit="1" customWidth="1"/>
    <col min="558" max="558" width="0" style="31" hidden="1" customWidth="1"/>
    <col min="559" max="559" width="7" style="31" bestFit="1" customWidth="1"/>
    <col min="560" max="560" width="0" style="31" hidden="1" customWidth="1"/>
    <col min="561" max="561" width="12.6640625" style="31" customWidth="1"/>
    <col min="562" max="562" width="0" style="31" hidden="1" customWidth="1"/>
    <col min="563" max="563" width="12" style="31" customWidth="1"/>
    <col min="564" max="564" width="0" style="31" hidden="1" customWidth="1"/>
    <col min="565" max="565" width="7" style="31" bestFit="1" customWidth="1"/>
    <col min="566" max="566" width="0" style="31" hidden="1" customWidth="1"/>
    <col min="567" max="567" width="7" style="31" bestFit="1" customWidth="1"/>
    <col min="568" max="568" width="0" style="31" hidden="1" customWidth="1"/>
    <col min="569" max="569" width="15" style="31" bestFit="1" customWidth="1"/>
    <col min="570" max="570" width="0" style="31" hidden="1" customWidth="1"/>
    <col min="571" max="571" width="7.6640625" style="31" bestFit="1" customWidth="1"/>
    <col min="572" max="573" width="0" style="31" hidden="1" customWidth="1"/>
    <col min="574" max="574" width="13.88671875" style="31" customWidth="1"/>
    <col min="575" max="575" width="0" style="31" hidden="1" customWidth="1"/>
    <col min="576" max="576" width="13.5546875" style="31" bestFit="1" customWidth="1"/>
    <col min="577" max="577" width="0" style="31" hidden="1" customWidth="1"/>
    <col min="578" max="578" width="10.109375" style="31" bestFit="1" customWidth="1"/>
    <col min="579" max="579" width="0" style="31" hidden="1" customWidth="1"/>
    <col min="580" max="580" width="13.44140625" style="31" customWidth="1"/>
    <col min="581" max="581" width="0" style="31" hidden="1" customWidth="1"/>
    <col min="582" max="582" width="11.88671875" style="31" bestFit="1" customWidth="1"/>
    <col min="583" max="583" width="0" style="31" hidden="1" customWidth="1"/>
    <col min="584" max="585" width="11.88671875" style="31" customWidth="1"/>
    <col min="586" max="586" width="6.44140625" style="31" bestFit="1" customWidth="1"/>
    <col min="587" max="587" width="0" style="31" hidden="1" customWidth="1"/>
    <col min="588" max="588" width="6.44140625" style="31" bestFit="1" customWidth="1"/>
    <col min="589" max="589" width="0" style="31" hidden="1" customWidth="1"/>
    <col min="590" max="590" width="6.44140625" style="31" bestFit="1" customWidth="1"/>
    <col min="591" max="591" width="0" style="31" hidden="1" customWidth="1"/>
    <col min="592" max="592" width="7" style="31" bestFit="1" customWidth="1"/>
    <col min="593" max="593" width="0" style="31" hidden="1" customWidth="1"/>
    <col min="594" max="594" width="6.44140625" style="31" bestFit="1" customWidth="1"/>
    <col min="595" max="595" width="0" style="31" hidden="1" customWidth="1"/>
    <col min="596" max="596" width="6.44140625" style="31" bestFit="1" customWidth="1"/>
    <col min="597" max="597" width="0" style="31" hidden="1" customWidth="1"/>
    <col min="598" max="598" width="6.44140625" style="31" bestFit="1" customWidth="1"/>
    <col min="599" max="599" width="0" style="31" hidden="1" customWidth="1"/>
    <col min="600" max="600" width="6.44140625" style="31" bestFit="1" customWidth="1"/>
    <col min="601" max="601" width="0" style="31" hidden="1" customWidth="1"/>
    <col min="602" max="602" width="7" style="31" bestFit="1" customWidth="1"/>
    <col min="603" max="603" width="0" style="31" hidden="1" customWidth="1"/>
    <col min="604" max="604" width="6.44140625" style="31" bestFit="1" customWidth="1"/>
    <col min="605" max="605" width="0" style="31" hidden="1" customWidth="1"/>
    <col min="606" max="606" width="6.44140625" style="31" bestFit="1" customWidth="1"/>
    <col min="607" max="607" width="0" style="31" hidden="1" customWidth="1"/>
    <col min="608" max="608" width="6.44140625" style="31" bestFit="1" customWidth="1"/>
    <col min="609" max="609" width="0" style="31" hidden="1" customWidth="1"/>
    <col min="610" max="610" width="8.5546875" style="31" bestFit="1" customWidth="1"/>
    <col min="611" max="613" width="0" style="31" hidden="1" customWidth="1"/>
    <col min="614" max="614" width="7.33203125" style="31" bestFit="1" customWidth="1"/>
    <col min="615" max="615" width="0" style="31" hidden="1" customWidth="1"/>
    <col min="616" max="616" width="6.44140625" style="31" bestFit="1" customWidth="1"/>
    <col min="617" max="617" width="0" style="31" hidden="1" customWidth="1"/>
    <col min="618" max="618" width="6.44140625" style="31" bestFit="1" customWidth="1"/>
    <col min="619" max="619" width="0" style="31" hidden="1" customWidth="1"/>
    <col min="620" max="620" width="6.44140625" style="31" bestFit="1" customWidth="1"/>
    <col min="621" max="621" width="0" style="31" hidden="1" customWidth="1"/>
    <col min="622" max="622" width="6.44140625" style="31" bestFit="1" customWidth="1"/>
    <col min="623" max="623" width="0" style="31" hidden="1" customWidth="1"/>
    <col min="624" max="624" width="7.33203125" style="31" bestFit="1" customWidth="1"/>
    <col min="625" max="625" width="0" style="31" hidden="1" customWidth="1"/>
    <col min="626" max="626" width="6.44140625" style="31" bestFit="1" customWidth="1"/>
    <col min="627" max="627" width="0" style="31" hidden="1" customWidth="1"/>
    <col min="628" max="628" width="7.33203125" style="31" bestFit="1" customWidth="1"/>
    <col min="629" max="629" width="0" style="31" hidden="1" customWidth="1"/>
    <col min="630" max="630" width="7" style="31" bestFit="1" customWidth="1"/>
    <col min="631" max="631" width="0" style="31" hidden="1" customWidth="1"/>
    <col min="632" max="632" width="6.44140625" style="31" bestFit="1" customWidth="1"/>
    <col min="633" max="633" width="0" style="31" hidden="1" customWidth="1"/>
    <col min="634" max="634" width="6.33203125" style="31" bestFit="1" customWidth="1"/>
    <col min="635" max="635" width="0" style="31" hidden="1" customWidth="1"/>
    <col min="636" max="636" width="6.44140625" style="31" bestFit="1" customWidth="1"/>
    <col min="637" max="637" width="0" style="31" hidden="1" customWidth="1"/>
    <col min="638" max="638" width="6.33203125" style="31" bestFit="1" customWidth="1"/>
    <col min="639" max="639" width="0" style="31" hidden="1" customWidth="1"/>
    <col min="640" max="640" width="6.44140625" style="31" bestFit="1" customWidth="1"/>
    <col min="641" max="641" width="0" style="31" hidden="1" customWidth="1"/>
    <col min="642" max="642" width="6.44140625" style="31" bestFit="1" customWidth="1"/>
    <col min="643" max="643" width="0" style="31" hidden="1" customWidth="1"/>
    <col min="644" max="644" width="6.44140625" style="31" customWidth="1"/>
    <col min="645" max="645" width="0" style="31" hidden="1" customWidth="1"/>
    <col min="646" max="646" width="6.6640625" style="31" customWidth="1"/>
    <col min="647" max="647" width="0" style="31" hidden="1" customWidth="1"/>
    <col min="648" max="648" width="6.44140625" style="31" bestFit="1" customWidth="1"/>
    <col min="649" max="649" width="0" style="31" hidden="1" customWidth="1"/>
    <col min="650" max="770" width="9.109375" style="31"/>
    <col min="771" max="771" width="18.33203125" style="31" customWidth="1"/>
    <col min="772" max="772" width="12.33203125" style="31" customWidth="1"/>
    <col min="773" max="773" width="7.88671875" style="31" customWidth="1"/>
    <col min="774" max="774" width="25" style="31" customWidth="1"/>
    <col min="775" max="775" width="11" style="31" customWidth="1"/>
    <col min="776" max="776" width="0" style="31" hidden="1" customWidth="1"/>
    <col min="777" max="777" width="10.88671875" style="31" customWidth="1"/>
    <col min="778" max="778" width="0" style="31" hidden="1" customWidth="1"/>
    <col min="779" max="779" width="9.109375" style="31"/>
    <col min="780" max="780" width="8.33203125" style="31" customWidth="1"/>
    <col min="781" max="783" width="0" style="31" hidden="1" customWidth="1"/>
    <col min="784" max="784" width="17" style="31" customWidth="1"/>
    <col min="785" max="785" width="0" style="31" hidden="1" customWidth="1"/>
    <col min="786" max="786" width="8.44140625" style="31" bestFit="1" customWidth="1"/>
    <col min="787" max="789" width="0" style="31" hidden="1" customWidth="1"/>
    <col min="790" max="790" width="8.88671875" style="31" customWidth="1"/>
    <col min="791" max="792" width="0" style="31" hidden="1" customWidth="1"/>
    <col min="793" max="793" width="8.44140625" style="31" customWidth="1"/>
    <col min="794" max="794" width="11.6640625" style="31" customWidth="1"/>
    <col min="795" max="795" width="10" style="31" customWidth="1"/>
    <col min="796" max="796" width="0" style="31" hidden="1" customWidth="1"/>
    <col min="797" max="797" width="14.33203125" style="31" customWidth="1"/>
    <col min="798" max="799" width="0" style="31" hidden="1" customWidth="1"/>
    <col min="800" max="800" width="11" style="31" customWidth="1"/>
    <col min="801" max="801" width="12.44140625" style="31" customWidth="1"/>
    <col min="802" max="802" width="0" style="31" hidden="1" customWidth="1"/>
    <col min="803" max="803" width="8.88671875" style="31" bestFit="1" customWidth="1"/>
    <col min="804" max="804" width="0" style="31" hidden="1" customWidth="1"/>
    <col min="805" max="805" width="9" style="31" customWidth="1"/>
    <col min="806" max="806" width="0" style="31" hidden="1" customWidth="1"/>
    <col min="807" max="807" width="9.44140625" style="31" bestFit="1" customWidth="1"/>
    <col min="808" max="808" width="0" style="31" hidden="1" customWidth="1"/>
    <col min="809" max="809" width="7.5546875" style="31" customWidth="1"/>
    <col min="810" max="810" width="0" style="31" hidden="1" customWidth="1"/>
    <col min="811" max="811" width="7.88671875" style="31" customWidth="1"/>
    <col min="812" max="812" width="0" style="31" hidden="1" customWidth="1"/>
    <col min="813" max="813" width="7.6640625" style="31" bestFit="1" customWidth="1"/>
    <col min="814" max="814" width="0" style="31" hidden="1" customWidth="1"/>
    <col min="815" max="815" width="7" style="31" bestFit="1" customWidth="1"/>
    <col min="816" max="816" width="0" style="31" hidden="1" customWidth="1"/>
    <col min="817" max="817" width="12.6640625" style="31" customWidth="1"/>
    <col min="818" max="818" width="0" style="31" hidden="1" customWidth="1"/>
    <col min="819" max="819" width="12" style="31" customWidth="1"/>
    <col min="820" max="820" width="0" style="31" hidden="1" customWidth="1"/>
    <col min="821" max="821" width="7" style="31" bestFit="1" customWidth="1"/>
    <col min="822" max="822" width="0" style="31" hidden="1" customWidth="1"/>
    <col min="823" max="823" width="7" style="31" bestFit="1" customWidth="1"/>
    <col min="824" max="824" width="0" style="31" hidden="1" customWidth="1"/>
    <col min="825" max="825" width="15" style="31" bestFit="1" customWidth="1"/>
    <col min="826" max="826" width="0" style="31" hidden="1" customWidth="1"/>
    <col min="827" max="827" width="7.6640625" style="31" bestFit="1" customWidth="1"/>
    <col min="828" max="829" width="0" style="31" hidden="1" customWidth="1"/>
    <col min="830" max="830" width="13.88671875" style="31" customWidth="1"/>
    <col min="831" max="831" width="0" style="31" hidden="1" customWidth="1"/>
    <col min="832" max="832" width="13.5546875" style="31" bestFit="1" customWidth="1"/>
    <col min="833" max="833" width="0" style="31" hidden="1" customWidth="1"/>
    <col min="834" max="834" width="10.109375" style="31" bestFit="1" customWidth="1"/>
    <col min="835" max="835" width="0" style="31" hidden="1" customWidth="1"/>
    <col min="836" max="836" width="13.44140625" style="31" customWidth="1"/>
    <col min="837" max="837" width="0" style="31" hidden="1" customWidth="1"/>
    <col min="838" max="838" width="11.88671875" style="31" bestFit="1" customWidth="1"/>
    <col min="839" max="839" width="0" style="31" hidden="1" customWidth="1"/>
    <col min="840" max="841" width="11.88671875" style="31" customWidth="1"/>
    <col min="842" max="842" width="6.44140625" style="31" bestFit="1" customWidth="1"/>
    <col min="843" max="843" width="0" style="31" hidden="1" customWidth="1"/>
    <col min="844" max="844" width="6.44140625" style="31" bestFit="1" customWidth="1"/>
    <col min="845" max="845" width="0" style="31" hidden="1" customWidth="1"/>
    <col min="846" max="846" width="6.44140625" style="31" bestFit="1" customWidth="1"/>
    <col min="847" max="847" width="0" style="31" hidden="1" customWidth="1"/>
    <col min="848" max="848" width="7" style="31" bestFit="1" customWidth="1"/>
    <col min="849" max="849" width="0" style="31" hidden="1" customWidth="1"/>
    <col min="850" max="850" width="6.44140625" style="31" bestFit="1" customWidth="1"/>
    <col min="851" max="851" width="0" style="31" hidden="1" customWidth="1"/>
    <col min="852" max="852" width="6.44140625" style="31" bestFit="1" customWidth="1"/>
    <col min="853" max="853" width="0" style="31" hidden="1" customWidth="1"/>
    <col min="854" max="854" width="6.44140625" style="31" bestFit="1" customWidth="1"/>
    <col min="855" max="855" width="0" style="31" hidden="1" customWidth="1"/>
    <col min="856" max="856" width="6.44140625" style="31" bestFit="1" customWidth="1"/>
    <col min="857" max="857" width="0" style="31" hidden="1" customWidth="1"/>
    <col min="858" max="858" width="7" style="31" bestFit="1" customWidth="1"/>
    <col min="859" max="859" width="0" style="31" hidden="1" customWidth="1"/>
    <col min="860" max="860" width="6.44140625" style="31" bestFit="1" customWidth="1"/>
    <col min="861" max="861" width="0" style="31" hidden="1" customWidth="1"/>
    <col min="862" max="862" width="6.44140625" style="31" bestFit="1" customWidth="1"/>
    <col min="863" max="863" width="0" style="31" hidden="1" customWidth="1"/>
    <col min="864" max="864" width="6.44140625" style="31" bestFit="1" customWidth="1"/>
    <col min="865" max="865" width="0" style="31" hidden="1" customWidth="1"/>
    <col min="866" max="866" width="8.5546875" style="31" bestFit="1" customWidth="1"/>
    <col min="867" max="869" width="0" style="31" hidden="1" customWidth="1"/>
    <col min="870" max="870" width="7.33203125" style="31" bestFit="1" customWidth="1"/>
    <col min="871" max="871" width="0" style="31" hidden="1" customWidth="1"/>
    <col min="872" max="872" width="6.44140625" style="31" bestFit="1" customWidth="1"/>
    <col min="873" max="873" width="0" style="31" hidden="1" customWidth="1"/>
    <col min="874" max="874" width="6.44140625" style="31" bestFit="1" customWidth="1"/>
    <col min="875" max="875" width="0" style="31" hidden="1" customWidth="1"/>
    <col min="876" max="876" width="6.44140625" style="31" bestFit="1" customWidth="1"/>
    <col min="877" max="877" width="0" style="31" hidden="1" customWidth="1"/>
    <col min="878" max="878" width="6.44140625" style="31" bestFit="1" customWidth="1"/>
    <col min="879" max="879" width="0" style="31" hidden="1" customWidth="1"/>
    <col min="880" max="880" width="7.33203125" style="31" bestFit="1" customWidth="1"/>
    <col min="881" max="881" width="0" style="31" hidden="1" customWidth="1"/>
    <col min="882" max="882" width="6.44140625" style="31" bestFit="1" customWidth="1"/>
    <col min="883" max="883" width="0" style="31" hidden="1" customWidth="1"/>
    <col min="884" max="884" width="7.33203125" style="31" bestFit="1" customWidth="1"/>
    <col min="885" max="885" width="0" style="31" hidden="1" customWidth="1"/>
    <col min="886" max="886" width="7" style="31" bestFit="1" customWidth="1"/>
    <col min="887" max="887" width="0" style="31" hidden="1" customWidth="1"/>
    <col min="888" max="888" width="6.44140625" style="31" bestFit="1" customWidth="1"/>
    <col min="889" max="889" width="0" style="31" hidden="1" customWidth="1"/>
    <col min="890" max="890" width="6.33203125" style="31" bestFit="1" customWidth="1"/>
    <col min="891" max="891" width="0" style="31" hidden="1" customWidth="1"/>
    <col min="892" max="892" width="6.44140625" style="31" bestFit="1" customWidth="1"/>
    <col min="893" max="893" width="0" style="31" hidden="1" customWidth="1"/>
    <col min="894" max="894" width="6.33203125" style="31" bestFit="1" customWidth="1"/>
    <col min="895" max="895" width="0" style="31" hidden="1" customWidth="1"/>
    <col min="896" max="896" width="6.44140625" style="31" bestFit="1" customWidth="1"/>
    <col min="897" max="897" width="0" style="31" hidden="1" customWidth="1"/>
    <col min="898" max="898" width="6.44140625" style="31" bestFit="1" customWidth="1"/>
    <col min="899" max="899" width="0" style="31" hidden="1" customWidth="1"/>
    <col min="900" max="900" width="6.44140625" style="31" customWidth="1"/>
    <col min="901" max="901" width="0" style="31" hidden="1" customWidth="1"/>
    <col min="902" max="902" width="6.6640625" style="31" customWidth="1"/>
    <col min="903" max="903" width="0" style="31" hidden="1" customWidth="1"/>
    <col min="904" max="904" width="6.44140625" style="31" bestFit="1" customWidth="1"/>
    <col min="905" max="905" width="0" style="31" hidden="1" customWidth="1"/>
    <col min="906" max="1026" width="9.109375" style="31"/>
    <col min="1027" max="1027" width="18.33203125" style="31" customWidth="1"/>
    <col min="1028" max="1028" width="12.33203125" style="31" customWidth="1"/>
    <col min="1029" max="1029" width="7.88671875" style="31" customWidth="1"/>
    <col min="1030" max="1030" width="25" style="31" customWidth="1"/>
    <col min="1031" max="1031" width="11" style="31" customWidth="1"/>
    <col min="1032" max="1032" width="0" style="31" hidden="1" customWidth="1"/>
    <col min="1033" max="1033" width="10.88671875" style="31" customWidth="1"/>
    <col min="1034" max="1034" width="0" style="31" hidden="1" customWidth="1"/>
    <col min="1035" max="1035" width="9.109375" style="31"/>
    <col min="1036" max="1036" width="8.33203125" style="31" customWidth="1"/>
    <col min="1037" max="1039" width="0" style="31" hidden="1" customWidth="1"/>
    <col min="1040" max="1040" width="17" style="31" customWidth="1"/>
    <col min="1041" max="1041" width="0" style="31" hidden="1" customWidth="1"/>
    <col min="1042" max="1042" width="8.44140625" style="31" bestFit="1" customWidth="1"/>
    <col min="1043" max="1045" width="0" style="31" hidden="1" customWidth="1"/>
    <col min="1046" max="1046" width="8.88671875" style="31" customWidth="1"/>
    <col min="1047" max="1048" width="0" style="31" hidden="1" customWidth="1"/>
    <col min="1049" max="1049" width="8.44140625" style="31" customWidth="1"/>
    <col min="1050" max="1050" width="11.6640625" style="31" customWidth="1"/>
    <col min="1051" max="1051" width="10" style="31" customWidth="1"/>
    <col min="1052" max="1052" width="0" style="31" hidden="1" customWidth="1"/>
    <col min="1053" max="1053" width="14.33203125" style="31" customWidth="1"/>
    <col min="1054" max="1055" width="0" style="31" hidden="1" customWidth="1"/>
    <col min="1056" max="1056" width="11" style="31" customWidth="1"/>
    <col min="1057" max="1057" width="12.44140625" style="31" customWidth="1"/>
    <col min="1058" max="1058" width="0" style="31" hidden="1" customWidth="1"/>
    <col min="1059" max="1059" width="8.88671875" style="31" bestFit="1" customWidth="1"/>
    <col min="1060" max="1060" width="0" style="31" hidden="1" customWidth="1"/>
    <col min="1061" max="1061" width="9" style="31" customWidth="1"/>
    <col min="1062" max="1062" width="0" style="31" hidden="1" customWidth="1"/>
    <col min="1063" max="1063" width="9.44140625" style="31" bestFit="1" customWidth="1"/>
    <col min="1064" max="1064" width="0" style="31" hidden="1" customWidth="1"/>
    <col min="1065" max="1065" width="7.5546875" style="31" customWidth="1"/>
    <col min="1066" max="1066" width="0" style="31" hidden="1" customWidth="1"/>
    <col min="1067" max="1067" width="7.88671875" style="31" customWidth="1"/>
    <col min="1068" max="1068" width="0" style="31" hidden="1" customWidth="1"/>
    <col min="1069" max="1069" width="7.6640625" style="31" bestFit="1" customWidth="1"/>
    <col min="1070" max="1070" width="0" style="31" hidden="1" customWidth="1"/>
    <col min="1071" max="1071" width="7" style="31" bestFit="1" customWidth="1"/>
    <col min="1072" max="1072" width="0" style="31" hidden="1" customWidth="1"/>
    <col min="1073" max="1073" width="12.6640625" style="31" customWidth="1"/>
    <col min="1074" max="1074" width="0" style="31" hidden="1" customWidth="1"/>
    <col min="1075" max="1075" width="12" style="31" customWidth="1"/>
    <col min="1076" max="1076" width="0" style="31" hidden="1" customWidth="1"/>
    <col min="1077" max="1077" width="7" style="31" bestFit="1" customWidth="1"/>
    <col min="1078" max="1078" width="0" style="31" hidden="1" customWidth="1"/>
    <col min="1079" max="1079" width="7" style="31" bestFit="1" customWidth="1"/>
    <col min="1080" max="1080" width="0" style="31" hidden="1" customWidth="1"/>
    <col min="1081" max="1081" width="15" style="31" bestFit="1" customWidth="1"/>
    <col min="1082" max="1082" width="0" style="31" hidden="1" customWidth="1"/>
    <col min="1083" max="1083" width="7.6640625" style="31" bestFit="1" customWidth="1"/>
    <col min="1084" max="1085" width="0" style="31" hidden="1" customWidth="1"/>
    <col min="1086" max="1086" width="13.88671875" style="31" customWidth="1"/>
    <col min="1087" max="1087" width="0" style="31" hidden="1" customWidth="1"/>
    <col min="1088" max="1088" width="13.5546875" style="31" bestFit="1" customWidth="1"/>
    <col min="1089" max="1089" width="0" style="31" hidden="1" customWidth="1"/>
    <col min="1090" max="1090" width="10.109375" style="31" bestFit="1" customWidth="1"/>
    <col min="1091" max="1091" width="0" style="31" hidden="1" customWidth="1"/>
    <col min="1092" max="1092" width="13.44140625" style="31" customWidth="1"/>
    <col min="1093" max="1093" width="0" style="31" hidden="1" customWidth="1"/>
    <col min="1094" max="1094" width="11.88671875" style="31" bestFit="1" customWidth="1"/>
    <col min="1095" max="1095" width="0" style="31" hidden="1" customWidth="1"/>
    <col min="1096" max="1097" width="11.88671875" style="31" customWidth="1"/>
    <col min="1098" max="1098" width="6.44140625" style="31" bestFit="1" customWidth="1"/>
    <col min="1099" max="1099" width="0" style="31" hidden="1" customWidth="1"/>
    <col min="1100" max="1100" width="6.44140625" style="31" bestFit="1" customWidth="1"/>
    <col min="1101" max="1101" width="0" style="31" hidden="1" customWidth="1"/>
    <col min="1102" max="1102" width="6.44140625" style="31" bestFit="1" customWidth="1"/>
    <col min="1103" max="1103" width="0" style="31" hidden="1" customWidth="1"/>
    <col min="1104" max="1104" width="7" style="31" bestFit="1" customWidth="1"/>
    <col min="1105" max="1105" width="0" style="31" hidden="1" customWidth="1"/>
    <col min="1106" max="1106" width="6.44140625" style="31" bestFit="1" customWidth="1"/>
    <col min="1107" max="1107" width="0" style="31" hidden="1" customWidth="1"/>
    <col min="1108" max="1108" width="6.44140625" style="31" bestFit="1" customWidth="1"/>
    <col min="1109" max="1109" width="0" style="31" hidden="1" customWidth="1"/>
    <col min="1110" max="1110" width="6.44140625" style="31" bestFit="1" customWidth="1"/>
    <col min="1111" max="1111" width="0" style="31" hidden="1" customWidth="1"/>
    <col min="1112" max="1112" width="6.44140625" style="31" bestFit="1" customWidth="1"/>
    <col min="1113" max="1113" width="0" style="31" hidden="1" customWidth="1"/>
    <col min="1114" max="1114" width="7" style="31" bestFit="1" customWidth="1"/>
    <col min="1115" max="1115" width="0" style="31" hidden="1" customWidth="1"/>
    <col min="1116" max="1116" width="6.44140625" style="31" bestFit="1" customWidth="1"/>
    <col min="1117" max="1117" width="0" style="31" hidden="1" customWidth="1"/>
    <col min="1118" max="1118" width="6.44140625" style="31" bestFit="1" customWidth="1"/>
    <col min="1119" max="1119" width="0" style="31" hidden="1" customWidth="1"/>
    <col min="1120" max="1120" width="6.44140625" style="31" bestFit="1" customWidth="1"/>
    <col min="1121" max="1121" width="0" style="31" hidden="1" customWidth="1"/>
    <col min="1122" max="1122" width="8.5546875" style="31" bestFit="1" customWidth="1"/>
    <col min="1123" max="1125" width="0" style="31" hidden="1" customWidth="1"/>
    <col min="1126" max="1126" width="7.33203125" style="31" bestFit="1" customWidth="1"/>
    <col min="1127" max="1127" width="0" style="31" hidden="1" customWidth="1"/>
    <col min="1128" max="1128" width="6.44140625" style="31" bestFit="1" customWidth="1"/>
    <col min="1129" max="1129" width="0" style="31" hidden="1" customWidth="1"/>
    <col min="1130" max="1130" width="6.44140625" style="31" bestFit="1" customWidth="1"/>
    <col min="1131" max="1131" width="0" style="31" hidden="1" customWidth="1"/>
    <col min="1132" max="1132" width="6.44140625" style="31" bestFit="1" customWidth="1"/>
    <col min="1133" max="1133" width="0" style="31" hidden="1" customWidth="1"/>
    <col min="1134" max="1134" width="6.44140625" style="31" bestFit="1" customWidth="1"/>
    <col min="1135" max="1135" width="0" style="31" hidden="1" customWidth="1"/>
    <col min="1136" max="1136" width="7.33203125" style="31" bestFit="1" customWidth="1"/>
    <col min="1137" max="1137" width="0" style="31" hidden="1" customWidth="1"/>
    <col min="1138" max="1138" width="6.44140625" style="31" bestFit="1" customWidth="1"/>
    <col min="1139" max="1139" width="0" style="31" hidden="1" customWidth="1"/>
    <col min="1140" max="1140" width="7.33203125" style="31" bestFit="1" customWidth="1"/>
    <col min="1141" max="1141" width="0" style="31" hidden="1" customWidth="1"/>
    <col min="1142" max="1142" width="7" style="31" bestFit="1" customWidth="1"/>
    <col min="1143" max="1143" width="0" style="31" hidden="1" customWidth="1"/>
    <col min="1144" max="1144" width="6.44140625" style="31" bestFit="1" customWidth="1"/>
    <col min="1145" max="1145" width="0" style="31" hidden="1" customWidth="1"/>
    <col min="1146" max="1146" width="6.33203125" style="31" bestFit="1" customWidth="1"/>
    <col min="1147" max="1147" width="0" style="31" hidden="1" customWidth="1"/>
    <col min="1148" max="1148" width="6.44140625" style="31" bestFit="1" customWidth="1"/>
    <col min="1149" max="1149" width="0" style="31" hidden="1" customWidth="1"/>
    <col min="1150" max="1150" width="6.33203125" style="31" bestFit="1" customWidth="1"/>
    <col min="1151" max="1151" width="0" style="31" hidden="1" customWidth="1"/>
    <col min="1152" max="1152" width="6.44140625" style="31" bestFit="1" customWidth="1"/>
    <col min="1153" max="1153" width="0" style="31" hidden="1" customWidth="1"/>
    <col min="1154" max="1154" width="6.44140625" style="31" bestFit="1" customWidth="1"/>
    <col min="1155" max="1155" width="0" style="31" hidden="1" customWidth="1"/>
    <col min="1156" max="1156" width="6.44140625" style="31" customWidth="1"/>
    <col min="1157" max="1157" width="0" style="31" hidden="1" customWidth="1"/>
    <col min="1158" max="1158" width="6.6640625" style="31" customWidth="1"/>
    <col min="1159" max="1159" width="0" style="31" hidden="1" customWidth="1"/>
    <col min="1160" max="1160" width="6.44140625" style="31" bestFit="1" customWidth="1"/>
    <col min="1161" max="1161" width="0" style="31" hidden="1" customWidth="1"/>
    <col min="1162" max="1282" width="9.109375" style="31"/>
    <col min="1283" max="1283" width="18.33203125" style="31" customWidth="1"/>
    <col min="1284" max="1284" width="12.33203125" style="31" customWidth="1"/>
    <col min="1285" max="1285" width="7.88671875" style="31" customWidth="1"/>
    <col min="1286" max="1286" width="25" style="31" customWidth="1"/>
    <col min="1287" max="1287" width="11" style="31" customWidth="1"/>
    <col min="1288" max="1288" width="0" style="31" hidden="1" customWidth="1"/>
    <col min="1289" max="1289" width="10.88671875" style="31" customWidth="1"/>
    <col min="1290" max="1290" width="0" style="31" hidden="1" customWidth="1"/>
    <col min="1291" max="1291" width="9.109375" style="31"/>
    <col min="1292" max="1292" width="8.33203125" style="31" customWidth="1"/>
    <col min="1293" max="1295" width="0" style="31" hidden="1" customWidth="1"/>
    <col min="1296" max="1296" width="17" style="31" customWidth="1"/>
    <col min="1297" max="1297" width="0" style="31" hidden="1" customWidth="1"/>
    <col min="1298" max="1298" width="8.44140625" style="31" bestFit="1" customWidth="1"/>
    <col min="1299" max="1301" width="0" style="31" hidden="1" customWidth="1"/>
    <col min="1302" max="1302" width="8.88671875" style="31" customWidth="1"/>
    <col min="1303" max="1304" width="0" style="31" hidden="1" customWidth="1"/>
    <col min="1305" max="1305" width="8.44140625" style="31" customWidth="1"/>
    <col min="1306" max="1306" width="11.6640625" style="31" customWidth="1"/>
    <col min="1307" max="1307" width="10" style="31" customWidth="1"/>
    <col min="1308" max="1308" width="0" style="31" hidden="1" customWidth="1"/>
    <col min="1309" max="1309" width="14.33203125" style="31" customWidth="1"/>
    <col min="1310" max="1311" width="0" style="31" hidden="1" customWidth="1"/>
    <col min="1312" max="1312" width="11" style="31" customWidth="1"/>
    <col min="1313" max="1313" width="12.44140625" style="31" customWidth="1"/>
    <col min="1314" max="1314" width="0" style="31" hidden="1" customWidth="1"/>
    <col min="1315" max="1315" width="8.88671875" style="31" bestFit="1" customWidth="1"/>
    <col min="1316" max="1316" width="0" style="31" hidden="1" customWidth="1"/>
    <col min="1317" max="1317" width="9" style="31" customWidth="1"/>
    <col min="1318" max="1318" width="0" style="31" hidden="1" customWidth="1"/>
    <col min="1319" max="1319" width="9.44140625" style="31" bestFit="1" customWidth="1"/>
    <col min="1320" max="1320" width="0" style="31" hidden="1" customWidth="1"/>
    <col min="1321" max="1321" width="7.5546875" style="31" customWidth="1"/>
    <col min="1322" max="1322" width="0" style="31" hidden="1" customWidth="1"/>
    <col min="1323" max="1323" width="7.88671875" style="31" customWidth="1"/>
    <col min="1324" max="1324" width="0" style="31" hidden="1" customWidth="1"/>
    <col min="1325" max="1325" width="7.6640625" style="31" bestFit="1" customWidth="1"/>
    <col min="1326" max="1326" width="0" style="31" hidden="1" customWidth="1"/>
    <col min="1327" max="1327" width="7" style="31" bestFit="1" customWidth="1"/>
    <col min="1328" max="1328" width="0" style="31" hidden="1" customWidth="1"/>
    <col min="1329" max="1329" width="12.6640625" style="31" customWidth="1"/>
    <col min="1330" max="1330" width="0" style="31" hidden="1" customWidth="1"/>
    <col min="1331" max="1331" width="12" style="31" customWidth="1"/>
    <col min="1332" max="1332" width="0" style="31" hidden="1" customWidth="1"/>
    <col min="1333" max="1333" width="7" style="31" bestFit="1" customWidth="1"/>
    <col min="1334" max="1334" width="0" style="31" hidden="1" customWidth="1"/>
    <col min="1335" max="1335" width="7" style="31" bestFit="1" customWidth="1"/>
    <col min="1336" max="1336" width="0" style="31" hidden="1" customWidth="1"/>
    <col min="1337" max="1337" width="15" style="31" bestFit="1" customWidth="1"/>
    <col min="1338" max="1338" width="0" style="31" hidden="1" customWidth="1"/>
    <col min="1339" max="1339" width="7.6640625" style="31" bestFit="1" customWidth="1"/>
    <col min="1340" max="1341" width="0" style="31" hidden="1" customWidth="1"/>
    <col min="1342" max="1342" width="13.88671875" style="31" customWidth="1"/>
    <col min="1343" max="1343" width="0" style="31" hidden="1" customWidth="1"/>
    <col min="1344" max="1344" width="13.5546875" style="31" bestFit="1" customWidth="1"/>
    <col min="1345" max="1345" width="0" style="31" hidden="1" customWidth="1"/>
    <col min="1346" max="1346" width="10.109375" style="31" bestFit="1" customWidth="1"/>
    <col min="1347" max="1347" width="0" style="31" hidden="1" customWidth="1"/>
    <col min="1348" max="1348" width="13.44140625" style="31" customWidth="1"/>
    <col min="1349" max="1349" width="0" style="31" hidden="1" customWidth="1"/>
    <col min="1350" max="1350" width="11.88671875" style="31" bestFit="1" customWidth="1"/>
    <col min="1351" max="1351" width="0" style="31" hidden="1" customWidth="1"/>
    <col min="1352" max="1353" width="11.88671875" style="31" customWidth="1"/>
    <col min="1354" max="1354" width="6.44140625" style="31" bestFit="1" customWidth="1"/>
    <col min="1355" max="1355" width="0" style="31" hidden="1" customWidth="1"/>
    <col min="1356" max="1356" width="6.44140625" style="31" bestFit="1" customWidth="1"/>
    <col min="1357" max="1357" width="0" style="31" hidden="1" customWidth="1"/>
    <col min="1358" max="1358" width="6.44140625" style="31" bestFit="1" customWidth="1"/>
    <col min="1359" max="1359" width="0" style="31" hidden="1" customWidth="1"/>
    <col min="1360" max="1360" width="7" style="31" bestFit="1" customWidth="1"/>
    <col min="1361" max="1361" width="0" style="31" hidden="1" customWidth="1"/>
    <col min="1362" max="1362" width="6.44140625" style="31" bestFit="1" customWidth="1"/>
    <col min="1363" max="1363" width="0" style="31" hidden="1" customWidth="1"/>
    <col min="1364" max="1364" width="6.44140625" style="31" bestFit="1" customWidth="1"/>
    <col min="1365" max="1365" width="0" style="31" hidden="1" customWidth="1"/>
    <col min="1366" max="1366" width="6.44140625" style="31" bestFit="1" customWidth="1"/>
    <col min="1367" max="1367" width="0" style="31" hidden="1" customWidth="1"/>
    <col min="1368" max="1368" width="6.44140625" style="31" bestFit="1" customWidth="1"/>
    <col min="1369" max="1369" width="0" style="31" hidden="1" customWidth="1"/>
    <col min="1370" max="1370" width="7" style="31" bestFit="1" customWidth="1"/>
    <col min="1371" max="1371" width="0" style="31" hidden="1" customWidth="1"/>
    <col min="1372" max="1372" width="6.44140625" style="31" bestFit="1" customWidth="1"/>
    <col min="1373" max="1373" width="0" style="31" hidden="1" customWidth="1"/>
    <col min="1374" max="1374" width="6.44140625" style="31" bestFit="1" customWidth="1"/>
    <col min="1375" max="1375" width="0" style="31" hidden="1" customWidth="1"/>
    <col min="1376" max="1376" width="6.44140625" style="31" bestFit="1" customWidth="1"/>
    <col min="1377" max="1377" width="0" style="31" hidden="1" customWidth="1"/>
    <col min="1378" max="1378" width="8.5546875" style="31" bestFit="1" customWidth="1"/>
    <col min="1379" max="1381" width="0" style="31" hidden="1" customWidth="1"/>
    <col min="1382" max="1382" width="7.33203125" style="31" bestFit="1" customWidth="1"/>
    <col min="1383" max="1383" width="0" style="31" hidden="1" customWidth="1"/>
    <col min="1384" max="1384" width="6.44140625" style="31" bestFit="1" customWidth="1"/>
    <col min="1385" max="1385" width="0" style="31" hidden="1" customWidth="1"/>
    <col min="1386" max="1386" width="6.44140625" style="31" bestFit="1" customWidth="1"/>
    <col min="1387" max="1387" width="0" style="31" hidden="1" customWidth="1"/>
    <col min="1388" max="1388" width="6.44140625" style="31" bestFit="1" customWidth="1"/>
    <col min="1389" max="1389" width="0" style="31" hidden="1" customWidth="1"/>
    <col min="1390" max="1390" width="6.44140625" style="31" bestFit="1" customWidth="1"/>
    <col min="1391" max="1391" width="0" style="31" hidden="1" customWidth="1"/>
    <col min="1392" max="1392" width="7.33203125" style="31" bestFit="1" customWidth="1"/>
    <col min="1393" max="1393" width="0" style="31" hidden="1" customWidth="1"/>
    <col min="1394" max="1394" width="6.44140625" style="31" bestFit="1" customWidth="1"/>
    <col min="1395" max="1395" width="0" style="31" hidden="1" customWidth="1"/>
    <col min="1396" max="1396" width="7.33203125" style="31" bestFit="1" customWidth="1"/>
    <col min="1397" max="1397" width="0" style="31" hidden="1" customWidth="1"/>
    <col min="1398" max="1398" width="7" style="31" bestFit="1" customWidth="1"/>
    <col min="1399" max="1399" width="0" style="31" hidden="1" customWidth="1"/>
    <col min="1400" max="1400" width="6.44140625" style="31" bestFit="1" customWidth="1"/>
    <col min="1401" max="1401" width="0" style="31" hidden="1" customWidth="1"/>
    <col min="1402" max="1402" width="6.33203125" style="31" bestFit="1" customWidth="1"/>
    <col min="1403" max="1403" width="0" style="31" hidden="1" customWidth="1"/>
    <col min="1404" max="1404" width="6.44140625" style="31" bestFit="1" customWidth="1"/>
    <col min="1405" max="1405" width="0" style="31" hidden="1" customWidth="1"/>
    <col min="1406" max="1406" width="6.33203125" style="31" bestFit="1" customWidth="1"/>
    <col min="1407" max="1407" width="0" style="31" hidden="1" customWidth="1"/>
    <col min="1408" max="1408" width="6.44140625" style="31" bestFit="1" customWidth="1"/>
    <col min="1409" max="1409" width="0" style="31" hidden="1" customWidth="1"/>
    <col min="1410" max="1410" width="6.44140625" style="31" bestFit="1" customWidth="1"/>
    <col min="1411" max="1411" width="0" style="31" hidden="1" customWidth="1"/>
    <col min="1412" max="1412" width="6.44140625" style="31" customWidth="1"/>
    <col min="1413" max="1413" width="0" style="31" hidden="1" customWidth="1"/>
    <col min="1414" max="1414" width="6.6640625" style="31" customWidth="1"/>
    <col min="1415" max="1415" width="0" style="31" hidden="1" customWidth="1"/>
    <col min="1416" max="1416" width="6.44140625" style="31" bestFit="1" customWidth="1"/>
    <col min="1417" max="1417" width="0" style="31" hidden="1" customWidth="1"/>
    <col min="1418" max="1538" width="9.109375" style="31"/>
    <col min="1539" max="1539" width="18.33203125" style="31" customWidth="1"/>
    <col min="1540" max="1540" width="12.33203125" style="31" customWidth="1"/>
    <col min="1541" max="1541" width="7.88671875" style="31" customWidth="1"/>
    <col min="1542" max="1542" width="25" style="31" customWidth="1"/>
    <col min="1543" max="1543" width="11" style="31" customWidth="1"/>
    <col min="1544" max="1544" width="0" style="31" hidden="1" customWidth="1"/>
    <col min="1545" max="1545" width="10.88671875" style="31" customWidth="1"/>
    <col min="1546" max="1546" width="0" style="31" hidden="1" customWidth="1"/>
    <col min="1547" max="1547" width="9.109375" style="31"/>
    <col min="1548" max="1548" width="8.33203125" style="31" customWidth="1"/>
    <col min="1549" max="1551" width="0" style="31" hidden="1" customWidth="1"/>
    <col min="1552" max="1552" width="17" style="31" customWidth="1"/>
    <col min="1553" max="1553" width="0" style="31" hidden="1" customWidth="1"/>
    <col min="1554" max="1554" width="8.44140625" style="31" bestFit="1" customWidth="1"/>
    <col min="1555" max="1557" width="0" style="31" hidden="1" customWidth="1"/>
    <col min="1558" max="1558" width="8.88671875" style="31" customWidth="1"/>
    <col min="1559" max="1560" width="0" style="31" hidden="1" customWidth="1"/>
    <col min="1561" max="1561" width="8.44140625" style="31" customWidth="1"/>
    <col min="1562" max="1562" width="11.6640625" style="31" customWidth="1"/>
    <col min="1563" max="1563" width="10" style="31" customWidth="1"/>
    <col min="1564" max="1564" width="0" style="31" hidden="1" customWidth="1"/>
    <col min="1565" max="1565" width="14.33203125" style="31" customWidth="1"/>
    <col min="1566" max="1567" width="0" style="31" hidden="1" customWidth="1"/>
    <col min="1568" max="1568" width="11" style="31" customWidth="1"/>
    <col min="1569" max="1569" width="12.44140625" style="31" customWidth="1"/>
    <col min="1570" max="1570" width="0" style="31" hidden="1" customWidth="1"/>
    <col min="1571" max="1571" width="8.88671875" style="31" bestFit="1" customWidth="1"/>
    <col min="1572" max="1572" width="0" style="31" hidden="1" customWidth="1"/>
    <col min="1573" max="1573" width="9" style="31" customWidth="1"/>
    <col min="1574" max="1574" width="0" style="31" hidden="1" customWidth="1"/>
    <col min="1575" max="1575" width="9.44140625" style="31" bestFit="1" customWidth="1"/>
    <col min="1576" max="1576" width="0" style="31" hidden="1" customWidth="1"/>
    <col min="1577" max="1577" width="7.5546875" style="31" customWidth="1"/>
    <col min="1578" max="1578" width="0" style="31" hidden="1" customWidth="1"/>
    <col min="1579" max="1579" width="7.88671875" style="31" customWidth="1"/>
    <col min="1580" max="1580" width="0" style="31" hidden="1" customWidth="1"/>
    <col min="1581" max="1581" width="7.6640625" style="31" bestFit="1" customWidth="1"/>
    <col min="1582" max="1582" width="0" style="31" hidden="1" customWidth="1"/>
    <col min="1583" max="1583" width="7" style="31" bestFit="1" customWidth="1"/>
    <col min="1584" max="1584" width="0" style="31" hidden="1" customWidth="1"/>
    <col min="1585" max="1585" width="12.6640625" style="31" customWidth="1"/>
    <col min="1586" max="1586" width="0" style="31" hidden="1" customWidth="1"/>
    <col min="1587" max="1587" width="12" style="31" customWidth="1"/>
    <col min="1588" max="1588" width="0" style="31" hidden="1" customWidth="1"/>
    <col min="1589" max="1589" width="7" style="31" bestFit="1" customWidth="1"/>
    <col min="1590" max="1590" width="0" style="31" hidden="1" customWidth="1"/>
    <col min="1591" max="1591" width="7" style="31" bestFit="1" customWidth="1"/>
    <col min="1592" max="1592" width="0" style="31" hidden="1" customWidth="1"/>
    <col min="1593" max="1593" width="15" style="31" bestFit="1" customWidth="1"/>
    <col min="1594" max="1594" width="0" style="31" hidden="1" customWidth="1"/>
    <col min="1595" max="1595" width="7.6640625" style="31" bestFit="1" customWidth="1"/>
    <col min="1596" max="1597" width="0" style="31" hidden="1" customWidth="1"/>
    <col min="1598" max="1598" width="13.88671875" style="31" customWidth="1"/>
    <col min="1599" max="1599" width="0" style="31" hidden="1" customWidth="1"/>
    <col min="1600" max="1600" width="13.5546875" style="31" bestFit="1" customWidth="1"/>
    <col min="1601" max="1601" width="0" style="31" hidden="1" customWidth="1"/>
    <col min="1602" max="1602" width="10.109375" style="31" bestFit="1" customWidth="1"/>
    <col min="1603" max="1603" width="0" style="31" hidden="1" customWidth="1"/>
    <col min="1604" max="1604" width="13.44140625" style="31" customWidth="1"/>
    <col min="1605" max="1605" width="0" style="31" hidden="1" customWidth="1"/>
    <col min="1606" max="1606" width="11.88671875" style="31" bestFit="1" customWidth="1"/>
    <col min="1607" max="1607" width="0" style="31" hidden="1" customWidth="1"/>
    <col min="1608" max="1609" width="11.88671875" style="31" customWidth="1"/>
    <col min="1610" max="1610" width="6.44140625" style="31" bestFit="1" customWidth="1"/>
    <col min="1611" max="1611" width="0" style="31" hidden="1" customWidth="1"/>
    <col min="1612" max="1612" width="6.44140625" style="31" bestFit="1" customWidth="1"/>
    <col min="1613" max="1613" width="0" style="31" hidden="1" customWidth="1"/>
    <col min="1614" max="1614" width="6.44140625" style="31" bestFit="1" customWidth="1"/>
    <col min="1615" max="1615" width="0" style="31" hidden="1" customWidth="1"/>
    <col min="1616" max="1616" width="7" style="31" bestFit="1" customWidth="1"/>
    <col min="1617" max="1617" width="0" style="31" hidden="1" customWidth="1"/>
    <col min="1618" max="1618" width="6.44140625" style="31" bestFit="1" customWidth="1"/>
    <col min="1619" max="1619" width="0" style="31" hidden="1" customWidth="1"/>
    <col min="1620" max="1620" width="6.44140625" style="31" bestFit="1" customWidth="1"/>
    <col min="1621" max="1621" width="0" style="31" hidden="1" customWidth="1"/>
    <col min="1622" max="1622" width="6.44140625" style="31" bestFit="1" customWidth="1"/>
    <col min="1623" max="1623" width="0" style="31" hidden="1" customWidth="1"/>
    <col min="1624" max="1624" width="6.44140625" style="31" bestFit="1" customWidth="1"/>
    <col min="1625" max="1625" width="0" style="31" hidden="1" customWidth="1"/>
    <col min="1626" max="1626" width="7" style="31" bestFit="1" customWidth="1"/>
    <col min="1627" max="1627" width="0" style="31" hidden="1" customWidth="1"/>
    <col min="1628" max="1628" width="6.44140625" style="31" bestFit="1" customWidth="1"/>
    <col min="1629" max="1629" width="0" style="31" hidden="1" customWidth="1"/>
    <col min="1630" max="1630" width="6.44140625" style="31" bestFit="1" customWidth="1"/>
    <col min="1631" max="1631" width="0" style="31" hidden="1" customWidth="1"/>
    <col min="1632" max="1632" width="6.44140625" style="31" bestFit="1" customWidth="1"/>
    <col min="1633" max="1633" width="0" style="31" hidden="1" customWidth="1"/>
    <col min="1634" max="1634" width="8.5546875" style="31" bestFit="1" customWidth="1"/>
    <col min="1635" max="1637" width="0" style="31" hidden="1" customWidth="1"/>
    <col min="1638" max="1638" width="7.33203125" style="31" bestFit="1" customWidth="1"/>
    <col min="1639" max="1639" width="0" style="31" hidden="1" customWidth="1"/>
    <col min="1640" max="1640" width="6.44140625" style="31" bestFit="1" customWidth="1"/>
    <col min="1641" max="1641" width="0" style="31" hidden="1" customWidth="1"/>
    <col min="1642" max="1642" width="6.44140625" style="31" bestFit="1" customWidth="1"/>
    <col min="1643" max="1643" width="0" style="31" hidden="1" customWidth="1"/>
    <col min="1644" max="1644" width="6.44140625" style="31" bestFit="1" customWidth="1"/>
    <col min="1645" max="1645" width="0" style="31" hidden="1" customWidth="1"/>
    <col min="1646" max="1646" width="6.44140625" style="31" bestFit="1" customWidth="1"/>
    <col min="1647" max="1647" width="0" style="31" hidden="1" customWidth="1"/>
    <col min="1648" max="1648" width="7.33203125" style="31" bestFit="1" customWidth="1"/>
    <col min="1649" max="1649" width="0" style="31" hidden="1" customWidth="1"/>
    <col min="1650" max="1650" width="6.44140625" style="31" bestFit="1" customWidth="1"/>
    <col min="1651" max="1651" width="0" style="31" hidden="1" customWidth="1"/>
    <col min="1652" max="1652" width="7.33203125" style="31" bestFit="1" customWidth="1"/>
    <col min="1653" max="1653" width="0" style="31" hidden="1" customWidth="1"/>
    <col min="1654" max="1654" width="7" style="31" bestFit="1" customWidth="1"/>
    <col min="1655" max="1655" width="0" style="31" hidden="1" customWidth="1"/>
    <col min="1656" max="1656" width="6.44140625" style="31" bestFit="1" customWidth="1"/>
    <col min="1657" max="1657" width="0" style="31" hidden="1" customWidth="1"/>
    <col min="1658" max="1658" width="6.33203125" style="31" bestFit="1" customWidth="1"/>
    <col min="1659" max="1659" width="0" style="31" hidden="1" customWidth="1"/>
    <col min="1660" max="1660" width="6.44140625" style="31" bestFit="1" customWidth="1"/>
    <col min="1661" max="1661" width="0" style="31" hidden="1" customWidth="1"/>
    <col min="1662" max="1662" width="6.33203125" style="31" bestFit="1" customWidth="1"/>
    <col min="1663" max="1663" width="0" style="31" hidden="1" customWidth="1"/>
    <col min="1664" max="1664" width="6.44140625" style="31" bestFit="1" customWidth="1"/>
    <col min="1665" max="1665" width="0" style="31" hidden="1" customWidth="1"/>
    <col min="1666" max="1666" width="6.44140625" style="31" bestFit="1" customWidth="1"/>
    <col min="1667" max="1667" width="0" style="31" hidden="1" customWidth="1"/>
    <col min="1668" max="1668" width="6.44140625" style="31" customWidth="1"/>
    <col min="1669" max="1669" width="0" style="31" hidden="1" customWidth="1"/>
    <col min="1670" max="1670" width="6.6640625" style="31" customWidth="1"/>
    <col min="1671" max="1671" width="0" style="31" hidden="1" customWidth="1"/>
    <col min="1672" max="1672" width="6.44140625" style="31" bestFit="1" customWidth="1"/>
    <col min="1673" max="1673" width="0" style="31" hidden="1" customWidth="1"/>
    <col min="1674" max="1794" width="9.109375" style="31"/>
    <col min="1795" max="1795" width="18.33203125" style="31" customWidth="1"/>
    <col min="1796" max="1796" width="12.33203125" style="31" customWidth="1"/>
    <col min="1797" max="1797" width="7.88671875" style="31" customWidth="1"/>
    <col min="1798" max="1798" width="25" style="31" customWidth="1"/>
    <col min="1799" max="1799" width="11" style="31" customWidth="1"/>
    <col min="1800" max="1800" width="0" style="31" hidden="1" customWidth="1"/>
    <col min="1801" max="1801" width="10.88671875" style="31" customWidth="1"/>
    <col min="1802" max="1802" width="0" style="31" hidden="1" customWidth="1"/>
    <col min="1803" max="1803" width="9.109375" style="31"/>
    <col min="1804" max="1804" width="8.33203125" style="31" customWidth="1"/>
    <col min="1805" max="1807" width="0" style="31" hidden="1" customWidth="1"/>
    <col min="1808" max="1808" width="17" style="31" customWidth="1"/>
    <col min="1809" max="1809" width="0" style="31" hidden="1" customWidth="1"/>
    <col min="1810" max="1810" width="8.44140625" style="31" bestFit="1" customWidth="1"/>
    <col min="1811" max="1813" width="0" style="31" hidden="1" customWidth="1"/>
    <col min="1814" max="1814" width="8.88671875" style="31" customWidth="1"/>
    <col min="1815" max="1816" width="0" style="31" hidden="1" customWidth="1"/>
    <col min="1817" max="1817" width="8.44140625" style="31" customWidth="1"/>
    <col min="1818" max="1818" width="11.6640625" style="31" customWidth="1"/>
    <col min="1819" max="1819" width="10" style="31" customWidth="1"/>
    <col min="1820" max="1820" width="0" style="31" hidden="1" customWidth="1"/>
    <col min="1821" max="1821" width="14.33203125" style="31" customWidth="1"/>
    <col min="1822" max="1823" width="0" style="31" hidden="1" customWidth="1"/>
    <col min="1824" max="1824" width="11" style="31" customWidth="1"/>
    <col min="1825" max="1825" width="12.44140625" style="31" customWidth="1"/>
    <col min="1826" max="1826" width="0" style="31" hidden="1" customWidth="1"/>
    <col min="1827" max="1827" width="8.88671875" style="31" bestFit="1" customWidth="1"/>
    <col min="1828" max="1828" width="0" style="31" hidden="1" customWidth="1"/>
    <col min="1829" max="1829" width="9" style="31" customWidth="1"/>
    <col min="1830" max="1830" width="0" style="31" hidden="1" customWidth="1"/>
    <col min="1831" max="1831" width="9.44140625" style="31" bestFit="1" customWidth="1"/>
    <col min="1832" max="1832" width="0" style="31" hidden="1" customWidth="1"/>
    <col min="1833" max="1833" width="7.5546875" style="31" customWidth="1"/>
    <col min="1834" max="1834" width="0" style="31" hidden="1" customWidth="1"/>
    <col min="1835" max="1835" width="7.88671875" style="31" customWidth="1"/>
    <col min="1836" max="1836" width="0" style="31" hidden="1" customWidth="1"/>
    <col min="1837" max="1837" width="7.6640625" style="31" bestFit="1" customWidth="1"/>
    <col min="1838" max="1838" width="0" style="31" hidden="1" customWidth="1"/>
    <col min="1839" max="1839" width="7" style="31" bestFit="1" customWidth="1"/>
    <col min="1840" max="1840" width="0" style="31" hidden="1" customWidth="1"/>
    <col min="1841" max="1841" width="12.6640625" style="31" customWidth="1"/>
    <col min="1842" max="1842" width="0" style="31" hidden="1" customWidth="1"/>
    <col min="1843" max="1843" width="12" style="31" customWidth="1"/>
    <col min="1844" max="1844" width="0" style="31" hidden="1" customWidth="1"/>
    <col min="1845" max="1845" width="7" style="31" bestFit="1" customWidth="1"/>
    <col min="1846" max="1846" width="0" style="31" hidden="1" customWidth="1"/>
    <col min="1847" max="1847" width="7" style="31" bestFit="1" customWidth="1"/>
    <col min="1848" max="1848" width="0" style="31" hidden="1" customWidth="1"/>
    <col min="1849" max="1849" width="15" style="31" bestFit="1" customWidth="1"/>
    <col min="1850" max="1850" width="0" style="31" hidden="1" customWidth="1"/>
    <col min="1851" max="1851" width="7.6640625" style="31" bestFit="1" customWidth="1"/>
    <col min="1852" max="1853" width="0" style="31" hidden="1" customWidth="1"/>
    <col min="1854" max="1854" width="13.88671875" style="31" customWidth="1"/>
    <col min="1855" max="1855" width="0" style="31" hidden="1" customWidth="1"/>
    <col min="1856" max="1856" width="13.5546875" style="31" bestFit="1" customWidth="1"/>
    <col min="1857" max="1857" width="0" style="31" hidden="1" customWidth="1"/>
    <col min="1858" max="1858" width="10.109375" style="31" bestFit="1" customWidth="1"/>
    <col min="1859" max="1859" width="0" style="31" hidden="1" customWidth="1"/>
    <col min="1860" max="1860" width="13.44140625" style="31" customWidth="1"/>
    <col min="1861" max="1861" width="0" style="31" hidden="1" customWidth="1"/>
    <col min="1862" max="1862" width="11.88671875" style="31" bestFit="1" customWidth="1"/>
    <col min="1863" max="1863" width="0" style="31" hidden="1" customWidth="1"/>
    <col min="1864" max="1865" width="11.88671875" style="31" customWidth="1"/>
    <col min="1866" max="1866" width="6.44140625" style="31" bestFit="1" customWidth="1"/>
    <col min="1867" max="1867" width="0" style="31" hidden="1" customWidth="1"/>
    <col min="1868" max="1868" width="6.44140625" style="31" bestFit="1" customWidth="1"/>
    <col min="1869" max="1869" width="0" style="31" hidden="1" customWidth="1"/>
    <col min="1870" max="1870" width="6.44140625" style="31" bestFit="1" customWidth="1"/>
    <col min="1871" max="1871" width="0" style="31" hidden="1" customWidth="1"/>
    <col min="1872" max="1872" width="7" style="31" bestFit="1" customWidth="1"/>
    <col min="1873" max="1873" width="0" style="31" hidden="1" customWidth="1"/>
    <col min="1874" max="1874" width="6.44140625" style="31" bestFit="1" customWidth="1"/>
    <col min="1875" max="1875" width="0" style="31" hidden="1" customWidth="1"/>
    <col min="1876" max="1876" width="6.44140625" style="31" bestFit="1" customWidth="1"/>
    <col min="1877" max="1877" width="0" style="31" hidden="1" customWidth="1"/>
    <col min="1878" max="1878" width="6.44140625" style="31" bestFit="1" customWidth="1"/>
    <col min="1879" max="1879" width="0" style="31" hidden="1" customWidth="1"/>
    <col min="1880" max="1880" width="6.44140625" style="31" bestFit="1" customWidth="1"/>
    <col min="1881" max="1881" width="0" style="31" hidden="1" customWidth="1"/>
    <col min="1882" max="1882" width="7" style="31" bestFit="1" customWidth="1"/>
    <col min="1883" max="1883" width="0" style="31" hidden="1" customWidth="1"/>
    <col min="1884" max="1884" width="6.44140625" style="31" bestFit="1" customWidth="1"/>
    <col min="1885" max="1885" width="0" style="31" hidden="1" customWidth="1"/>
    <col min="1886" max="1886" width="6.44140625" style="31" bestFit="1" customWidth="1"/>
    <col min="1887" max="1887" width="0" style="31" hidden="1" customWidth="1"/>
    <col min="1888" max="1888" width="6.44140625" style="31" bestFit="1" customWidth="1"/>
    <col min="1889" max="1889" width="0" style="31" hidden="1" customWidth="1"/>
    <col min="1890" max="1890" width="8.5546875" style="31" bestFit="1" customWidth="1"/>
    <col min="1891" max="1893" width="0" style="31" hidden="1" customWidth="1"/>
    <col min="1894" max="1894" width="7.33203125" style="31" bestFit="1" customWidth="1"/>
    <col min="1895" max="1895" width="0" style="31" hidden="1" customWidth="1"/>
    <col min="1896" max="1896" width="6.44140625" style="31" bestFit="1" customWidth="1"/>
    <col min="1897" max="1897" width="0" style="31" hidden="1" customWidth="1"/>
    <col min="1898" max="1898" width="6.44140625" style="31" bestFit="1" customWidth="1"/>
    <col min="1899" max="1899" width="0" style="31" hidden="1" customWidth="1"/>
    <col min="1900" max="1900" width="6.44140625" style="31" bestFit="1" customWidth="1"/>
    <col min="1901" max="1901" width="0" style="31" hidden="1" customWidth="1"/>
    <col min="1902" max="1902" width="6.44140625" style="31" bestFit="1" customWidth="1"/>
    <col min="1903" max="1903" width="0" style="31" hidden="1" customWidth="1"/>
    <col min="1904" max="1904" width="7.33203125" style="31" bestFit="1" customWidth="1"/>
    <col min="1905" max="1905" width="0" style="31" hidden="1" customWidth="1"/>
    <col min="1906" max="1906" width="6.44140625" style="31" bestFit="1" customWidth="1"/>
    <col min="1907" max="1907" width="0" style="31" hidden="1" customWidth="1"/>
    <col min="1908" max="1908" width="7.33203125" style="31" bestFit="1" customWidth="1"/>
    <col min="1909" max="1909" width="0" style="31" hidden="1" customWidth="1"/>
    <col min="1910" max="1910" width="7" style="31" bestFit="1" customWidth="1"/>
    <col min="1911" max="1911" width="0" style="31" hidden="1" customWidth="1"/>
    <col min="1912" max="1912" width="6.44140625" style="31" bestFit="1" customWidth="1"/>
    <col min="1913" max="1913" width="0" style="31" hidden="1" customWidth="1"/>
    <col min="1914" max="1914" width="6.33203125" style="31" bestFit="1" customWidth="1"/>
    <col min="1915" max="1915" width="0" style="31" hidden="1" customWidth="1"/>
    <col min="1916" max="1916" width="6.44140625" style="31" bestFit="1" customWidth="1"/>
    <col min="1917" max="1917" width="0" style="31" hidden="1" customWidth="1"/>
    <col min="1918" max="1918" width="6.33203125" style="31" bestFit="1" customWidth="1"/>
    <col min="1919" max="1919" width="0" style="31" hidden="1" customWidth="1"/>
    <col min="1920" max="1920" width="6.44140625" style="31" bestFit="1" customWidth="1"/>
    <col min="1921" max="1921" width="0" style="31" hidden="1" customWidth="1"/>
    <col min="1922" max="1922" width="6.44140625" style="31" bestFit="1" customWidth="1"/>
    <col min="1923" max="1923" width="0" style="31" hidden="1" customWidth="1"/>
    <col min="1924" max="1924" width="6.44140625" style="31" customWidth="1"/>
    <col min="1925" max="1925" width="0" style="31" hidden="1" customWidth="1"/>
    <col min="1926" max="1926" width="6.6640625" style="31" customWidth="1"/>
    <col min="1927" max="1927" width="0" style="31" hidden="1" customWidth="1"/>
    <col min="1928" max="1928" width="6.44140625" style="31" bestFit="1" customWidth="1"/>
    <col min="1929" max="1929" width="0" style="31" hidden="1" customWidth="1"/>
    <col min="1930" max="2050" width="9.109375" style="31"/>
    <col min="2051" max="2051" width="18.33203125" style="31" customWidth="1"/>
    <col min="2052" max="2052" width="12.33203125" style="31" customWidth="1"/>
    <col min="2053" max="2053" width="7.88671875" style="31" customWidth="1"/>
    <col min="2054" max="2054" width="25" style="31" customWidth="1"/>
    <col min="2055" max="2055" width="11" style="31" customWidth="1"/>
    <col min="2056" max="2056" width="0" style="31" hidden="1" customWidth="1"/>
    <col min="2057" max="2057" width="10.88671875" style="31" customWidth="1"/>
    <col min="2058" max="2058" width="0" style="31" hidden="1" customWidth="1"/>
    <col min="2059" max="2059" width="9.109375" style="31"/>
    <col min="2060" max="2060" width="8.33203125" style="31" customWidth="1"/>
    <col min="2061" max="2063" width="0" style="31" hidden="1" customWidth="1"/>
    <col min="2064" max="2064" width="17" style="31" customWidth="1"/>
    <col min="2065" max="2065" width="0" style="31" hidden="1" customWidth="1"/>
    <col min="2066" max="2066" width="8.44140625" style="31" bestFit="1" customWidth="1"/>
    <col min="2067" max="2069" width="0" style="31" hidden="1" customWidth="1"/>
    <col min="2070" max="2070" width="8.88671875" style="31" customWidth="1"/>
    <col min="2071" max="2072" width="0" style="31" hidden="1" customWidth="1"/>
    <col min="2073" max="2073" width="8.44140625" style="31" customWidth="1"/>
    <col min="2074" max="2074" width="11.6640625" style="31" customWidth="1"/>
    <col min="2075" max="2075" width="10" style="31" customWidth="1"/>
    <col min="2076" max="2076" width="0" style="31" hidden="1" customWidth="1"/>
    <col min="2077" max="2077" width="14.33203125" style="31" customWidth="1"/>
    <col min="2078" max="2079" width="0" style="31" hidden="1" customWidth="1"/>
    <col min="2080" max="2080" width="11" style="31" customWidth="1"/>
    <col min="2081" max="2081" width="12.44140625" style="31" customWidth="1"/>
    <col min="2082" max="2082" width="0" style="31" hidden="1" customWidth="1"/>
    <col min="2083" max="2083" width="8.88671875" style="31" bestFit="1" customWidth="1"/>
    <col min="2084" max="2084" width="0" style="31" hidden="1" customWidth="1"/>
    <col min="2085" max="2085" width="9" style="31" customWidth="1"/>
    <col min="2086" max="2086" width="0" style="31" hidden="1" customWidth="1"/>
    <col min="2087" max="2087" width="9.44140625" style="31" bestFit="1" customWidth="1"/>
    <col min="2088" max="2088" width="0" style="31" hidden="1" customWidth="1"/>
    <col min="2089" max="2089" width="7.5546875" style="31" customWidth="1"/>
    <col min="2090" max="2090" width="0" style="31" hidden="1" customWidth="1"/>
    <col min="2091" max="2091" width="7.88671875" style="31" customWidth="1"/>
    <col min="2092" max="2092" width="0" style="31" hidden="1" customWidth="1"/>
    <col min="2093" max="2093" width="7.6640625" style="31" bestFit="1" customWidth="1"/>
    <col min="2094" max="2094" width="0" style="31" hidden="1" customWidth="1"/>
    <col min="2095" max="2095" width="7" style="31" bestFit="1" customWidth="1"/>
    <col min="2096" max="2096" width="0" style="31" hidden="1" customWidth="1"/>
    <col min="2097" max="2097" width="12.6640625" style="31" customWidth="1"/>
    <col min="2098" max="2098" width="0" style="31" hidden="1" customWidth="1"/>
    <col min="2099" max="2099" width="12" style="31" customWidth="1"/>
    <col min="2100" max="2100" width="0" style="31" hidden="1" customWidth="1"/>
    <col min="2101" max="2101" width="7" style="31" bestFit="1" customWidth="1"/>
    <col min="2102" max="2102" width="0" style="31" hidden="1" customWidth="1"/>
    <col min="2103" max="2103" width="7" style="31" bestFit="1" customWidth="1"/>
    <col min="2104" max="2104" width="0" style="31" hidden="1" customWidth="1"/>
    <col min="2105" max="2105" width="15" style="31" bestFit="1" customWidth="1"/>
    <col min="2106" max="2106" width="0" style="31" hidden="1" customWidth="1"/>
    <col min="2107" max="2107" width="7.6640625" style="31" bestFit="1" customWidth="1"/>
    <col min="2108" max="2109" width="0" style="31" hidden="1" customWidth="1"/>
    <col min="2110" max="2110" width="13.88671875" style="31" customWidth="1"/>
    <col min="2111" max="2111" width="0" style="31" hidden="1" customWidth="1"/>
    <col min="2112" max="2112" width="13.5546875" style="31" bestFit="1" customWidth="1"/>
    <col min="2113" max="2113" width="0" style="31" hidden="1" customWidth="1"/>
    <col min="2114" max="2114" width="10.109375" style="31" bestFit="1" customWidth="1"/>
    <col min="2115" max="2115" width="0" style="31" hidden="1" customWidth="1"/>
    <col min="2116" max="2116" width="13.44140625" style="31" customWidth="1"/>
    <col min="2117" max="2117" width="0" style="31" hidden="1" customWidth="1"/>
    <col min="2118" max="2118" width="11.88671875" style="31" bestFit="1" customWidth="1"/>
    <col min="2119" max="2119" width="0" style="31" hidden="1" customWidth="1"/>
    <col min="2120" max="2121" width="11.88671875" style="31" customWidth="1"/>
    <col min="2122" max="2122" width="6.44140625" style="31" bestFit="1" customWidth="1"/>
    <col min="2123" max="2123" width="0" style="31" hidden="1" customWidth="1"/>
    <col min="2124" max="2124" width="6.44140625" style="31" bestFit="1" customWidth="1"/>
    <col min="2125" max="2125" width="0" style="31" hidden="1" customWidth="1"/>
    <col min="2126" max="2126" width="6.44140625" style="31" bestFit="1" customWidth="1"/>
    <col min="2127" max="2127" width="0" style="31" hidden="1" customWidth="1"/>
    <col min="2128" max="2128" width="7" style="31" bestFit="1" customWidth="1"/>
    <col min="2129" max="2129" width="0" style="31" hidden="1" customWidth="1"/>
    <col min="2130" max="2130" width="6.44140625" style="31" bestFit="1" customWidth="1"/>
    <col min="2131" max="2131" width="0" style="31" hidden="1" customWidth="1"/>
    <col min="2132" max="2132" width="6.44140625" style="31" bestFit="1" customWidth="1"/>
    <col min="2133" max="2133" width="0" style="31" hidden="1" customWidth="1"/>
    <col min="2134" max="2134" width="6.44140625" style="31" bestFit="1" customWidth="1"/>
    <col min="2135" max="2135" width="0" style="31" hidden="1" customWidth="1"/>
    <col min="2136" max="2136" width="6.44140625" style="31" bestFit="1" customWidth="1"/>
    <col min="2137" max="2137" width="0" style="31" hidden="1" customWidth="1"/>
    <col min="2138" max="2138" width="7" style="31" bestFit="1" customWidth="1"/>
    <col min="2139" max="2139" width="0" style="31" hidden="1" customWidth="1"/>
    <col min="2140" max="2140" width="6.44140625" style="31" bestFit="1" customWidth="1"/>
    <col min="2141" max="2141" width="0" style="31" hidden="1" customWidth="1"/>
    <col min="2142" max="2142" width="6.44140625" style="31" bestFit="1" customWidth="1"/>
    <col min="2143" max="2143" width="0" style="31" hidden="1" customWidth="1"/>
    <col min="2144" max="2144" width="6.44140625" style="31" bestFit="1" customWidth="1"/>
    <col min="2145" max="2145" width="0" style="31" hidden="1" customWidth="1"/>
    <col min="2146" max="2146" width="8.5546875" style="31" bestFit="1" customWidth="1"/>
    <col min="2147" max="2149" width="0" style="31" hidden="1" customWidth="1"/>
    <col min="2150" max="2150" width="7.33203125" style="31" bestFit="1" customWidth="1"/>
    <col min="2151" max="2151" width="0" style="31" hidden="1" customWidth="1"/>
    <col min="2152" max="2152" width="6.44140625" style="31" bestFit="1" customWidth="1"/>
    <col min="2153" max="2153" width="0" style="31" hidden="1" customWidth="1"/>
    <col min="2154" max="2154" width="6.44140625" style="31" bestFit="1" customWidth="1"/>
    <col min="2155" max="2155" width="0" style="31" hidden="1" customWidth="1"/>
    <col min="2156" max="2156" width="6.44140625" style="31" bestFit="1" customWidth="1"/>
    <col min="2157" max="2157" width="0" style="31" hidden="1" customWidth="1"/>
    <col min="2158" max="2158" width="6.44140625" style="31" bestFit="1" customWidth="1"/>
    <col min="2159" max="2159" width="0" style="31" hidden="1" customWidth="1"/>
    <col min="2160" max="2160" width="7.33203125" style="31" bestFit="1" customWidth="1"/>
    <col min="2161" max="2161" width="0" style="31" hidden="1" customWidth="1"/>
    <col min="2162" max="2162" width="6.44140625" style="31" bestFit="1" customWidth="1"/>
    <col min="2163" max="2163" width="0" style="31" hidden="1" customWidth="1"/>
    <col min="2164" max="2164" width="7.33203125" style="31" bestFit="1" customWidth="1"/>
    <col min="2165" max="2165" width="0" style="31" hidden="1" customWidth="1"/>
    <col min="2166" max="2166" width="7" style="31" bestFit="1" customWidth="1"/>
    <col min="2167" max="2167" width="0" style="31" hidden="1" customWidth="1"/>
    <col min="2168" max="2168" width="6.44140625" style="31" bestFit="1" customWidth="1"/>
    <col min="2169" max="2169" width="0" style="31" hidden="1" customWidth="1"/>
    <col min="2170" max="2170" width="6.33203125" style="31" bestFit="1" customWidth="1"/>
    <col min="2171" max="2171" width="0" style="31" hidden="1" customWidth="1"/>
    <col min="2172" max="2172" width="6.44140625" style="31" bestFit="1" customWidth="1"/>
    <col min="2173" max="2173" width="0" style="31" hidden="1" customWidth="1"/>
    <col min="2174" max="2174" width="6.33203125" style="31" bestFit="1" customWidth="1"/>
    <col min="2175" max="2175" width="0" style="31" hidden="1" customWidth="1"/>
    <col min="2176" max="2176" width="6.44140625" style="31" bestFit="1" customWidth="1"/>
    <col min="2177" max="2177" width="0" style="31" hidden="1" customWidth="1"/>
    <col min="2178" max="2178" width="6.44140625" style="31" bestFit="1" customWidth="1"/>
    <col min="2179" max="2179" width="0" style="31" hidden="1" customWidth="1"/>
    <col min="2180" max="2180" width="6.44140625" style="31" customWidth="1"/>
    <col min="2181" max="2181" width="0" style="31" hidden="1" customWidth="1"/>
    <col min="2182" max="2182" width="6.6640625" style="31" customWidth="1"/>
    <col min="2183" max="2183" width="0" style="31" hidden="1" customWidth="1"/>
    <col min="2184" max="2184" width="6.44140625" style="31" bestFit="1" customWidth="1"/>
    <col min="2185" max="2185" width="0" style="31" hidden="1" customWidth="1"/>
    <col min="2186" max="2306" width="9.109375" style="31"/>
    <col min="2307" max="2307" width="18.33203125" style="31" customWidth="1"/>
    <col min="2308" max="2308" width="12.33203125" style="31" customWidth="1"/>
    <col min="2309" max="2309" width="7.88671875" style="31" customWidth="1"/>
    <col min="2310" max="2310" width="25" style="31" customWidth="1"/>
    <col min="2311" max="2311" width="11" style="31" customWidth="1"/>
    <col min="2312" max="2312" width="0" style="31" hidden="1" customWidth="1"/>
    <col min="2313" max="2313" width="10.88671875" style="31" customWidth="1"/>
    <col min="2314" max="2314" width="0" style="31" hidden="1" customWidth="1"/>
    <col min="2315" max="2315" width="9.109375" style="31"/>
    <col min="2316" max="2316" width="8.33203125" style="31" customWidth="1"/>
    <col min="2317" max="2319" width="0" style="31" hidden="1" customWidth="1"/>
    <col min="2320" max="2320" width="17" style="31" customWidth="1"/>
    <col min="2321" max="2321" width="0" style="31" hidden="1" customWidth="1"/>
    <col min="2322" max="2322" width="8.44140625" style="31" bestFit="1" customWidth="1"/>
    <col min="2323" max="2325" width="0" style="31" hidden="1" customWidth="1"/>
    <col min="2326" max="2326" width="8.88671875" style="31" customWidth="1"/>
    <col min="2327" max="2328" width="0" style="31" hidden="1" customWidth="1"/>
    <col min="2329" max="2329" width="8.44140625" style="31" customWidth="1"/>
    <col min="2330" max="2330" width="11.6640625" style="31" customWidth="1"/>
    <col min="2331" max="2331" width="10" style="31" customWidth="1"/>
    <col min="2332" max="2332" width="0" style="31" hidden="1" customWidth="1"/>
    <col min="2333" max="2333" width="14.33203125" style="31" customWidth="1"/>
    <col min="2334" max="2335" width="0" style="31" hidden="1" customWidth="1"/>
    <col min="2336" max="2336" width="11" style="31" customWidth="1"/>
    <col min="2337" max="2337" width="12.44140625" style="31" customWidth="1"/>
    <col min="2338" max="2338" width="0" style="31" hidden="1" customWidth="1"/>
    <col min="2339" max="2339" width="8.88671875" style="31" bestFit="1" customWidth="1"/>
    <col min="2340" max="2340" width="0" style="31" hidden="1" customWidth="1"/>
    <col min="2341" max="2341" width="9" style="31" customWidth="1"/>
    <col min="2342" max="2342" width="0" style="31" hidden="1" customWidth="1"/>
    <col min="2343" max="2343" width="9.44140625" style="31" bestFit="1" customWidth="1"/>
    <col min="2344" max="2344" width="0" style="31" hidden="1" customWidth="1"/>
    <col min="2345" max="2345" width="7.5546875" style="31" customWidth="1"/>
    <col min="2346" max="2346" width="0" style="31" hidden="1" customWidth="1"/>
    <col min="2347" max="2347" width="7.88671875" style="31" customWidth="1"/>
    <col min="2348" max="2348" width="0" style="31" hidden="1" customWidth="1"/>
    <col min="2349" max="2349" width="7.6640625" style="31" bestFit="1" customWidth="1"/>
    <col min="2350" max="2350" width="0" style="31" hidden="1" customWidth="1"/>
    <col min="2351" max="2351" width="7" style="31" bestFit="1" customWidth="1"/>
    <col min="2352" max="2352" width="0" style="31" hidden="1" customWidth="1"/>
    <col min="2353" max="2353" width="12.6640625" style="31" customWidth="1"/>
    <col min="2354" max="2354" width="0" style="31" hidden="1" customWidth="1"/>
    <col min="2355" max="2355" width="12" style="31" customWidth="1"/>
    <col min="2356" max="2356" width="0" style="31" hidden="1" customWidth="1"/>
    <col min="2357" max="2357" width="7" style="31" bestFit="1" customWidth="1"/>
    <col min="2358" max="2358" width="0" style="31" hidden="1" customWidth="1"/>
    <col min="2359" max="2359" width="7" style="31" bestFit="1" customWidth="1"/>
    <col min="2360" max="2360" width="0" style="31" hidden="1" customWidth="1"/>
    <col min="2361" max="2361" width="15" style="31" bestFit="1" customWidth="1"/>
    <col min="2362" max="2362" width="0" style="31" hidden="1" customWidth="1"/>
    <col min="2363" max="2363" width="7.6640625" style="31" bestFit="1" customWidth="1"/>
    <col min="2364" max="2365" width="0" style="31" hidden="1" customWidth="1"/>
    <col min="2366" max="2366" width="13.88671875" style="31" customWidth="1"/>
    <col min="2367" max="2367" width="0" style="31" hidden="1" customWidth="1"/>
    <col min="2368" max="2368" width="13.5546875" style="31" bestFit="1" customWidth="1"/>
    <col min="2369" max="2369" width="0" style="31" hidden="1" customWidth="1"/>
    <col min="2370" max="2370" width="10.109375" style="31" bestFit="1" customWidth="1"/>
    <col min="2371" max="2371" width="0" style="31" hidden="1" customWidth="1"/>
    <col min="2372" max="2372" width="13.44140625" style="31" customWidth="1"/>
    <col min="2373" max="2373" width="0" style="31" hidden="1" customWidth="1"/>
    <col min="2374" max="2374" width="11.88671875" style="31" bestFit="1" customWidth="1"/>
    <col min="2375" max="2375" width="0" style="31" hidden="1" customWidth="1"/>
    <col min="2376" max="2377" width="11.88671875" style="31" customWidth="1"/>
    <col min="2378" max="2378" width="6.44140625" style="31" bestFit="1" customWidth="1"/>
    <col min="2379" max="2379" width="0" style="31" hidden="1" customWidth="1"/>
    <col min="2380" max="2380" width="6.44140625" style="31" bestFit="1" customWidth="1"/>
    <col min="2381" max="2381" width="0" style="31" hidden="1" customWidth="1"/>
    <col min="2382" max="2382" width="6.44140625" style="31" bestFit="1" customWidth="1"/>
    <col min="2383" max="2383" width="0" style="31" hidden="1" customWidth="1"/>
    <col min="2384" max="2384" width="7" style="31" bestFit="1" customWidth="1"/>
    <col min="2385" max="2385" width="0" style="31" hidden="1" customWidth="1"/>
    <col min="2386" max="2386" width="6.44140625" style="31" bestFit="1" customWidth="1"/>
    <col min="2387" max="2387" width="0" style="31" hidden="1" customWidth="1"/>
    <col min="2388" max="2388" width="6.44140625" style="31" bestFit="1" customWidth="1"/>
    <col min="2389" max="2389" width="0" style="31" hidden="1" customWidth="1"/>
    <col min="2390" max="2390" width="6.44140625" style="31" bestFit="1" customWidth="1"/>
    <col min="2391" max="2391" width="0" style="31" hidden="1" customWidth="1"/>
    <col min="2392" max="2392" width="6.44140625" style="31" bestFit="1" customWidth="1"/>
    <col min="2393" max="2393" width="0" style="31" hidden="1" customWidth="1"/>
    <col min="2394" max="2394" width="7" style="31" bestFit="1" customWidth="1"/>
    <col min="2395" max="2395" width="0" style="31" hidden="1" customWidth="1"/>
    <col min="2396" max="2396" width="6.44140625" style="31" bestFit="1" customWidth="1"/>
    <col min="2397" max="2397" width="0" style="31" hidden="1" customWidth="1"/>
    <col min="2398" max="2398" width="6.44140625" style="31" bestFit="1" customWidth="1"/>
    <col min="2399" max="2399" width="0" style="31" hidden="1" customWidth="1"/>
    <col min="2400" max="2400" width="6.44140625" style="31" bestFit="1" customWidth="1"/>
    <col min="2401" max="2401" width="0" style="31" hidden="1" customWidth="1"/>
    <col min="2402" max="2402" width="8.5546875" style="31" bestFit="1" customWidth="1"/>
    <col min="2403" max="2405" width="0" style="31" hidden="1" customWidth="1"/>
    <col min="2406" max="2406" width="7.33203125" style="31" bestFit="1" customWidth="1"/>
    <col min="2407" max="2407" width="0" style="31" hidden="1" customWidth="1"/>
    <col min="2408" max="2408" width="6.44140625" style="31" bestFit="1" customWidth="1"/>
    <col min="2409" max="2409" width="0" style="31" hidden="1" customWidth="1"/>
    <col min="2410" max="2410" width="6.44140625" style="31" bestFit="1" customWidth="1"/>
    <col min="2411" max="2411" width="0" style="31" hidden="1" customWidth="1"/>
    <col min="2412" max="2412" width="6.44140625" style="31" bestFit="1" customWidth="1"/>
    <col min="2413" max="2413" width="0" style="31" hidden="1" customWidth="1"/>
    <col min="2414" max="2414" width="6.44140625" style="31" bestFit="1" customWidth="1"/>
    <col min="2415" max="2415" width="0" style="31" hidden="1" customWidth="1"/>
    <col min="2416" max="2416" width="7.33203125" style="31" bestFit="1" customWidth="1"/>
    <col min="2417" max="2417" width="0" style="31" hidden="1" customWidth="1"/>
    <col min="2418" max="2418" width="6.44140625" style="31" bestFit="1" customWidth="1"/>
    <col min="2419" max="2419" width="0" style="31" hidden="1" customWidth="1"/>
    <col min="2420" max="2420" width="7.33203125" style="31" bestFit="1" customWidth="1"/>
    <col min="2421" max="2421" width="0" style="31" hidden="1" customWidth="1"/>
    <col min="2422" max="2422" width="7" style="31" bestFit="1" customWidth="1"/>
    <col min="2423" max="2423" width="0" style="31" hidden="1" customWidth="1"/>
    <col min="2424" max="2424" width="6.44140625" style="31" bestFit="1" customWidth="1"/>
    <col min="2425" max="2425" width="0" style="31" hidden="1" customWidth="1"/>
    <col min="2426" max="2426" width="6.33203125" style="31" bestFit="1" customWidth="1"/>
    <col min="2427" max="2427" width="0" style="31" hidden="1" customWidth="1"/>
    <col min="2428" max="2428" width="6.44140625" style="31" bestFit="1" customWidth="1"/>
    <col min="2429" max="2429" width="0" style="31" hidden="1" customWidth="1"/>
    <col min="2430" max="2430" width="6.33203125" style="31" bestFit="1" customWidth="1"/>
    <col min="2431" max="2431" width="0" style="31" hidden="1" customWidth="1"/>
    <col min="2432" max="2432" width="6.44140625" style="31" bestFit="1" customWidth="1"/>
    <col min="2433" max="2433" width="0" style="31" hidden="1" customWidth="1"/>
    <col min="2434" max="2434" width="6.44140625" style="31" bestFit="1" customWidth="1"/>
    <col min="2435" max="2435" width="0" style="31" hidden="1" customWidth="1"/>
    <col min="2436" max="2436" width="6.44140625" style="31" customWidth="1"/>
    <col min="2437" max="2437" width="0" style="31" hidden="1" customWidth="1"/>
    <col min="2438" max="2438" width="6.6640625" style="31" customWidth="1"/>
    <col min="2439" max="2439" width="0" style="31" hidden="1" customWidth="1"/>
    <col min="2440" max="2440" width="6.44140625" style="31" bestFit="1" customWidth="1"/>
    <col min="2441" max="2441" width="0" style="31" hidden="1" customWidth="1"/>
    <col min="2442" max="2562" width="9.109375" style="31"/>
    <col min="2563" max="2563" width="18.33203125" style="31" customWidth="1"/>
    <col min="2564" max="2564" width="12.33203125" style="31" customWidth="1"/>
    <col min="2565" max="2565" width="7.88671875" style="31" customWidth="1"/>
    <col min="2566" max="2566" width="25" style="31" customWidth="1"/>
    <col min="2567" max="2567" width="11" style="31" customWidth="1"/>
    <col min="2568" max="2568" width="0" style="31" hidden="1" customWidth="1"/>
    <col min="2569" max="2569" width="10.88671875" style="31" customWidth="1"/>
    <col min="2570" max="2570" width="0" style="31" hidden="1" customWidth="1"/>
    <col min="2571" max="2571" width="9.109375" style="31"/>
    <col min="2572" max="2572" width="8.33203125" style="31" customWidth="1"/>
    <col min="2573" max="2575" width="0" style="31" hidden="1" customWidth="1"/>
    <col min="2576" max="2576" width="17" style="31" customWidth="1"/>
    <col min="2577" max="2577" width="0" style="31" hidden="1" customWidth="1"/>
    <col min="2578" max="2578" width="8.44140625" style="31" bestFit="1" customWidth="1"/>
    <col min="2579" max="2581" width="0" style="31" hidden="1" customWidth="1"/>
    <col min="2582" max="2582" width="8.88671875" style="31" customWidth="1"/>
    <col min="2583" max="2584" width="0" style="31" hidden="1" customWidth="1"/>
    <col min="2585" max="2585" width="8.44140625" style="31" customWidth="1"/>
    <col min="2586" max="2586" width="11.6640625" style="31" customWidth="1"/>
    <col min="2587" max="2587" width="10" style="31" customWidth="1"/>
    <col min="2588" max="2588" width="0" style="31" hidden="1" customWidth="1"/>
    <col min="2589" max="2589" width="14.33203125" style="31" customWidth="1"/>
    <col min="2590" max="2591" width="0" style="31" hidden="1" customWidth="1"/>
    <col min="2592" max="2592" width="11" style="31" customWidth="1"/>
    <col min="2593" max="2593" width="12.44140625" style="31" customWidth="1"/>
    <col min="2594" max="2594" width="0" style="31" hidden="1" customWidth="1"/>
    <col min="2595" max="2595" width="8.88671875" style="31" bestFit="1" customWidth="1"/>
    <col min="2596" max="2596" width="0" style="31" hidden="1" customWidth="1"/>
    <col min="2597" max="2597" width="9" style="31" customWidth="1"/>
    <col min="2598" max="2598" width="0" style="31" hidden="1" customWidth="1"/>
    <col min="2599" max="2599" width="9.44140625" style="31" bestFit="1" customWidth="1"/>
    <col min="2600" max="2600" width="0" style="31" hidden="1" customWidth="1"/>
    <col min="2601" max="2601" width="7.5546875" style="31" customWidth="1"/>
    <col min="2602" max="2602" width="0" style="31" hidden="1" customWidth="1"/>
    <col min="2603" max="2603" width="7.88671875" style="31" customWidth="1"/>
    <col min="2604" max="2604" width="0" style="31" hidden="1" customWidth="1"/>
    <col min="2605" max="2605" width="7.6640625" style="31" bestFit="1" customWidth="1"/>
    <col min="2606" max="2606" width="0" style="31" hidden="1" customWidth="1"/>
    <col min="2607" max="2607" width="7" style="31" bestFit="1" customWidth="1"/>
    <col min="2608" max="2608" width="0" style="31" hidden="1" customWidth="1"/>
    <col min="2609" max="2609" width="12.6640625" style="31" customWidth="1"/>
    <col min="2610" max="2610" width="0" style="31" hidden="1" customWidth="1"/>
    <col min="2611" max="2611" width="12" style="31" customWidth="1"/>
    <col min="2612" max="2612" width="0" style="31" hidden="1" customWidth="1"/>
    <col min="2613" max="2613" width="7" style="31" bestFit="1" customWidth="1"/>
    <col min="2614" max="2614" width="0" style="31" hidden="1" customWidth="1"/>
    <col min="2615" max="2615" width="7" style="31" bestFit="1" customWidth="1"/>
    <col min="2616" max="2616" width="0" style="31" hidden="1" customWidth="1"/>
    <col min="2617" max="2617" width="15" style="31" bestFit="1" customWidth="1"/>
    <col min="2618" max="2618" width="0" style="31" hidden="1" customWidth="1"/>
    <col min="2619" max="2619" width="7.6640625" style="31" bestFit="1" customWidth="1"/>
    <col min="2620" max="2621" width="0" style="31" hidden="1" customWidth="1"/>
    <col min="2622" max="2622" width="13.88671875" style="31" customWidth="1"/>
    <col min="2623" max="2623" width="0" style="31" hidden="1" customWidth="1"/>
    <col min="2624" max="2624" width="13.5546875" style="31" bestFit="1" customWidth="1"/>
    <col min="2625" max="2625" width="0" style="31" hidden="1" customWidth="1"/>
    <col min="2626" max="2626" width="10.109375" style="31" bestFit="1" customWidth="1"/>
    <col min="2627" max="2627" width="0" style="31" hidden="1" customWidth="1"/>
    <col min="2628" max="2628" width="13.44140625" style="31" customWidth="1"/>
    <col min="2629" max="2629" width="0" style="31" hidden="1" customWidth="1"/>
    <col min="2630" max="2630" width="11.88671875" style="31" bestFit="1" customWidth="1"/>
    <col min="2631" max="2631" width="0" style="31" hidden="1" customWidth="1"/>
    <col min="2632" max="2633" width="11.88671875" style="31" customWidth="1"/>
    <col min="2634" max="2634" width="6.44140625" style="31" bestFit="1" customWidth="1"/>
    <col min="2635" max="2635" width="0" style="31" hidden="1" customWidth="1"/>
    <col min="2636" max="2636" width="6.44140625" style="31" bestFit="1" customWidth="1"/>
    <col min="2637" max="2637" width="0" style="31" hidden="1" customWidth="1"/>
    <col min="2638" max="2638" width="6.44140625" style="31" bestFit="1" customWidth="1"/>
    <col min="2639" max="2639" width="0" style="31" hidden="1" customWidth="1"/>
    <col min="2640" max="2640" width="7" style="31" bestFit="1" customWidth="1"/>
    <col min="2641" max="2641" width="0" style="31" hidden="1" customWidth="1"/>
    <col min="2642" max="2642" width="6.44140625" style="31" bestFit="1" customWidth="1"/>
    <col min="2643" max="2643" width="0" style="31" hidden="1" customWidth="1"/>
    <col min="2644" max="2644" width="6.44140625" style="31" bestFit="1" customWidth="1"/>
    <col min="2645" max="2645" width="0" style="31" hidden="1" customWidth="1"/>
    <col min="2646" max="2646" width="6.44140625" style="31" bestFit="1" customWidth="1"/>
    <col min="2647" max="2647" width="0" style="31" hidden="1" customWidth="1"/>
    <col min="2648" max="2648" width="6.44140625" style="31" bestFit="1" customWidth="1"/>
    <col min="2649" max="2649" width="0" style="31" hidden="1" customWidth="1"/>
    <col min="2650" max="2650" width="7" style="31" bestFit="1" customWidth="1"/>
    <col min="2651" max="2651" width="0" style="31" hidden="1" customWidth="1"/>
    <col min="2652" max="2652" width="6.44140625" style="31" bestFit="1" customWidth="1"/>
    <col min="2653" max="2653" width="0" style="31" hidden="1" customWidth="1"/>
    <col min="2654" max="2654" width="6.44140625" style="31" bestFit="1" customWidth="1"/>
    <col min="2655" max="2655" width="0" style="31" hidden="1" customWidth="1"/>
    <col min="2656" max="2656" width="6.44140625" style="31" bestFit="1" customWidth="1"/>
    <col min="2657" max="2657" width="0" style="31" hidden="1" customWidth="1"/>
    <col min="2658" max="2658" width="8.5546875" style="31" bestFit="1" customWidth="1"/>
    <col min="2659" max="2661" width="0" style="31" hidden="1" customWidth="1"/>
    <col min="2662" max="2662" width="7.33203125" style="31" bestFit="1" customWidth="1"/>
    <col min="2663" max="2663" width="0" style="31" hidden="1" customWidth="1"/>
    <col min="2664" max="2664" width="6.44140625" style="31" bestFit="1" customWidth="1"/>
    <col min="2665" max="2665" width="0" style="31" hidden="1" customWidth="1"/>
    <col min="2666" max="2666" width="6.44140625" style="31" bestFit="1" customWidth="1"/>
    <col min="2667" max="2667" width="0" style="31" hidden="1" customWidth="1"/>
    <col min="2668" max="2668" width="6.44140625" style="31" bestFit="1" customWidth="1"/>
    <col min="2669" max="2669" width="0" style="31" hidden="1" customWidth="1"/>
    <col min="2670" max="2670" width="6.44140625" style="31" bestFit="1" customWidth="1"/>
    <col min="2671" max="2671" width="0" style="31" hidden="1" customWidth="1"/>
    <col min="2672" max="2672" width="7.33203125" style="31" bestFit="1" customWidth="1"/>
    <col min="2673" max="2673" width="0" style="31" hidden="1" customWidth="1"/>
    <col min="2674" max="2674" width="6.44140625" style="31" bestFit="1" customWidth="1"/>
    <col min="2675" max="2675" width="0" style="31" hidden="1" customWidth="1"/>
    <col min="2676" max="2676" width="7.33203125" style="31" bestFit="1" customWidth="1"/>
    <col min="2677" max="2677" width="0" style="31" hidden="1" customWidth="1"/>
    <col min="2678" max="2678" width="7" style="31" bestFit="1" customWidth="1"/>
    <col min="2679" max="2679" width="0" style="31" hidden="1" customWidth="1"/>
    <col min="2680" max="2680" width="6.44140625" style="31" bestFit="1" customWidth="1"/>
    <col min="2681" max="2681" width="0" style="31" hidden="1" customWidth="1"/>
    <col min="2682" max="2682" width="6.33203125" style="31" bestFit="1" customWidth="1"/>
    <col min="2683" max="2683" width="0" style="31" hidden="1" customWidth="1"/>
    <col min="2684" max="2684" width="6.44140625" style="31" bestFit="1" customWidth="1"/>
    <col min="2685" max="2685" width="0" style="31" hidden="1" customWidth="1"/>
    <col min="2686" max="2686" width="6.33203125" style="31" bestFit="1" customWidth="1"/>
    <col min="2687" max="2687" width="0" style="31" hidden="1" customWidth="1"/>
    <col min="2688" max="2688" width="6.44140625" style="31" bestFit="1" customWidth="1"/>
    <col min="2689" max="2689" width="0" style="31" hidden="1" customWidth="1"/>
    <col min="2690" max="2690" width="6.44140625" style="31" bestFit="1" customWidth="1"/>
    <col min="2691" max="2691" width="0" style="31" hidden="1" customWidth="1"/>
    <col min="2692" max="2692" width="6.44140625" style="31" customWidth="1"/>
    <col min="2693" max="2693" width="0" style="31" hidden="1" customWidth="1"/>
    <col min="2694" max="2694" width="6.6640625" style="31" customWidth="1"/>
    <col min="2695" max="2695" width="0" style="31" hidden="1" customWidth="1"/>
    <col min="2696" max="2696" width="6.44140625" style="31" bestFit="1" customWidth="1"/>
    <col min="2697" max="2697" width="0" style="31" hidden="1" customWidth="1"/>
    <col min="2698" max="2818" width="9.109375" style="31"/>
    <col min="2819" max="2819" width="18.33203125" style="31" customWidth="1"/>
    <col min="2820" max="2820" width="12.33203125" style="31" customWidth="1"/>
    <col min="2821" max="2821" width="7.88671875" style="31" customWidth="1"/>
    <col min="2822" max="2822" width="25" style="31" customWidth="1"/>
    <col min="2823" max="2823" width="11" style="31" customWidth="1"/>
    <col min="2824" max="2824" width="0" style="31" hidden="1" customWidth="1"/>
    <col min="2825" max="2825" width="10.88671875" style="31" customWidth="1"/>
    <col min="2826" max="2826" width="0" style="31" hidden="1" customWidth="1"/>
    <col min="2827" max="2827" width="9.109375" style="31"/>
    <col min="2828" max="2828" width="8.33203125" style="31" customWidth="1"/>
    <col min="2829" max="2831" width="0" style="31" hidden="1" customWidth="1"/>
    <col min="2832" max="2832" width="17" style="31" customWidth="1"/>
    <col min="2833" max="2833" width="0" style="31" hidden="1" customWidth="1"/>
    <col min="2834" max="2834" width="8.44140625" style="31" bestFit="1" customWidth="1"/>
    <col min="2835" max="2837" width="0" style="31" hidden="1" customWidth="1"/>
    <col min="2838" max="2838" width="8.88671875" style="31" customWidth="1"/>
    <col min="2839" max="2840" width="0" style="31" hidden="1" customWidth="1"/>
    <col min="2841" max="2841" width="8.44140625" style="31" customWidth="1"/>
    <col min="2842" max="2842" width="11.6640625" style="31" customWidth="1"/>
    <col min="2843" max="2843" width="10" style="31" customWidth="1"/>
    <col min="2844" max="2844" width="0" style="31" hidden="1" customWidth="1"/>
    <col min="2845" max="2845" width="14.33203125" style="31" customWidth="1"/>
    <col min="2846" max="2847" width="0" style="31" hidden="1" customWidth="1"/>
    <col min="2848" max="2848" width="11" style="31" customWidth="1"/>
    <col min="2849" max="2849" width="12.44140625" style="31" customWidth="1"/>
    <col min="2850" max="2850" width="0" style="31" hidden="1" customWidth="1"/>
    <col min="2851" max="2851" width="8.88671875" style="31" bestFit="1" customWidth="1"/>
    <col min="2852" max="2852" width="0" style="31" hidden="1" customWidth="1"/>
    <col min="2853" max="2853" width="9" style="31" customWidth="1"/>
    <col min="2854" max="2854" width="0" style="31" hidden="1" customWidth="1"/>
    <col min="2855" max="2855" width="9.44140625" style="31" bestFit="1" customWidth="1"/>
    <col min="2856" max="2856" width="0" style="31" hidden="1" customWidth="1"/>
    <col min="2857" max="2857" width="7.5546875" style="31" customWidth="1"/>
    <col min="2858" max="2858" width="0" style="31" hidden="1" customWidth="1"/>
    <col min="2859" max="2859" width="7.88671875" style="31" customWidth="1"/>
    <col min="2860" max="2860" width="0" style="31" hidden="1" customWidth="1"/>
    <col min="2861" max="2861" width="7.6640625" style="31" bestFit="1" customWidth="1"/>
    <col min="2862" max="2862" width="0" style="31" hidden="1" customWidth="1"/>
    <col min="2863" max="2863" width="7" style="31" bestFit="1" customWidth="1"/>
    <col min="2864" max="2864" width="0" style="31" hidden="1" customWidth="1"/>
    <col min="2865" max="2865" width="12.6640625" style="31" customWidth="1"/>
    <col min="2866" max="2866" width="0" style="31" hidden="1" customWidth="1"/>
    <col min="2867" max="2867" width="12" style="31" customWidth="1"/>
    <col min="2868" max="2868" width="0" style="31" hidden="1" customWidth="1"/>
    <col min="2869" max="2869" width="7" style="31" bestFit="1" customWidth="1"/>
    <col min="2870" max="2870" width="0" style="31" hidden="1" customWidth="1"/>
    <col min="2871" max="2871" width="7" style="31" bestFit="1" customWidth="1"/>
    <col min="2872" max="2872" width="0" style="31" hidden="1" customWidth="1"/>
    <col min="2873" max="2873" width="15" style="31" bestFit="1" customWidth="1"/>
    <col min="2874" max="2874" width="0" style="31" hidden="1" customWidth="1"/>
    <col min="2875" max="2875" width="7.6640625" style="31" bestFit="1" customWidth="1"/>
    <col min="2876" max="2877" width="0" style="31" hidden="1" customWidth="1"/>
    <col min="2878" max="2878" width="13.88671875" style="31" customWidth="1"/>
    <col min="2879" max="2879" width="0" style="31" hidden="1" customWidth="1"/>
    <col min="2880" max="2880" width="13.5546875" style="31" bestFit="1" customWidth="1"/>
    <col min="2881" max="2881" width="0" style="31" hidden="1" customWidth="1"/>
    <col min="2882" max="2882" width="10.109375" style="31" bestFit="1" customWidth="1"/>
    <col min="2883" max="2883" width="0" style="31" hidden="1" customWidth="1"/>
    <col min="2884" max="2884" width="13.44140625" style="31" customWidth="1"/>
    <col min="2885" max="2885" width="0" style="31" hidden="1" customWidth="1"/>
    <col min="2886" max="2886" width="11.88671875" style="31" bestFit="1" customWidth="1"/>
    <col min="2887" max="2887" width="0" style="31" hidden="1" customWidth="1"/>
    <col min="2888" max="2889" width="11.88671875" style="31" customWidth="1"/>
    <col min="2890" max="2890" width="6.44140625" style="31" bestFit="1" customWidth="1"/>
    <col min="2891" max="2891" width="0" style="31" hidden="1" customWidth="1"/>
    <col min="2892" max="2892" width="6.44140625" style="31" bestFit="1" customWidth="1"/>
    <col min="2893" max="2893" width="0" style="31" hidden="1" customWidth="1"/>
    <col min="2894" max="2894" width="6.44140625" style="31" bestFit="1" customWidth="1"/>
    <col min="2895" max="2895" width="0" style="31" hidden="1" customWidth="1"/>
    <col min="2896" max="2896" width="7" style="31" bestFit="1" customWidth="1"/>
    <col min="2897" max="2897" width="0" style="31" hidden="1" customWidth="1"/>
    <col min="2898" max="2898" width="6.44140625" style="31" bestFit="1" customWidth="1"/>
    <col min="2899" max="2899" width="0" style="31" hidden="1" customWidth="1"/>
    <col min="2900" max="2900" width="6.44140625" style="31" bestFit="1" customWidth="1"/>
    <col min="2901" max="2901" width="0" style="31" hidden="1" customWidth="1"/>
    <col min="2902" max="2902" width="6.44140625" style="31" bestFit="1" customWidth="1"/>
    <col min="2903" max="2903" width="0" style="31" hidden="1" customWidth="1"/>
    <col min="2904" max="2904" width="6.44140625" style="31" bestFit="1" customWidth="1"/>
    <col min="2905" max="2905" width="0" style="31" hidden="1" customWidth="1"/>
    <col min="2906" max="2906" width="7" style="31" bestFit="1" customWidth="1"/>
    <col min="2907" max="2907" width="0" style="31" hidden="1" customWidth="1"/>
    <col min="2908" max="2908" width="6.44140625" style="31" bestFit="1" customWidth="1"/>
    <col min="2909" max="2909" width="0" style="31" hidden="1" customWidth="1"/>
    <col min="2910" max="2910" width="6.44140625" style="31" bestFit="1" customWidth="1"/>
    <col min="2911" max="2911" width="0" style="31" hidden="1" customWidth="1"/>
    <col min="2912" max="2912" width="6.44140625" style="31" bestFit="1" customWidth="1"/>
    <col min="2913" max="2913" width="0" style="31" hidden="1" customWidth="1"/>
    <col min="2914" max="2914" width="8.5546875" style="31" bestFit="1" customWidth="1"/>
    <col min="2915" max="2917" width="0" style="31" hidden="1" customWidth="1"/>
    <col min="2918" max="2918" width="7.33203125" style="31" bestFit="1" customWidth="1"/>
    <col min="2919" max="2919" width="0" style="31" hidden="1" customWidth="1"/>
    <col min="2920" max="2920" width="6.44140625" style="31" bestFit="1" customWidth="1"/>
    <col min="2921" max="2921" width="0" style="31" hidden="1" customWidth="1"/>
    <col min="2922" max="2922" width="6.44140625" style="31" bestFit="1" customWidth="1"/>
    <col min="2923" max="2923" width="0" style="31" hidden="1" customWidth="1"/>
    <col min="2924" max="2924" width="6.44140625" style="31" bestFit="1" customWidth="1"/>
    <col min="2925" max="2925" width="0" style="31" hidden="1" customWidth="1"/>
    <col min="2926" max="2926" width="6.44140625" style="31" bestFit="1" customWidth="1"/>
    <col min="2927" max="2927" width="0" style="31" hidden="1" customWidth="1"/>
    <col min="2928" max="2928" width="7.33203125" style="31" bestFit="1" customWidth="1"/>
    <col min="2929" max="2929" width="0" style="31" hidden="1" customWidth="1"/>
    <col min="2930" max="2930" width="6.44140625" style="31" bestFit="1" customWidth="1"/>
    <col min="2931" max="2931" width="0" style="31" hidden="1" customWidth="1"/>
    <col min="2932" max="2932" width="7.33203125" style="31" bestFit="1" customWidth="1"/>
    <col min="2933" max="2933" width="0" style="31" hidden="1" customWidth="1"/>
    <col min="2934" max="2934" width="7" style="31" bestFit="1" customWidth="1"/>
    <col min="2935" max="2935" width="0" style="31" hidden="1" customWidth="1"/>
    <col min="2936" max="2936" width="6.44140625" style="31" bestFit="1" customWidth="1"/>
    <col min="2937" max="2937" width="0" style="31" hidden="1" customWidth="1"/>
    <col min="2938" max="2938" width="6.33203125" style="31" bestFit="1" customWidth="1"/>
    <col min="2939" max="2939" width="0" style="31" hidden="1" customWidth="1"/>
    <col min="2940" max="2940" width="6.44140625" style="31" bestFit="1" customWidth="1"/>
    <col min="2941" max="2941" width="0" style="31" hidden="1" customWidth="1"/>
    <col min="2942" max="2942" width="6.33203125" style="31" bestFit="1" customWidth="1"/>
    <col min="2943" max="2943" width="0" style="31" hidden="1" customWidth="1"/>
    <col min="2944" max="2944" width="6.44140625" style="31" bestFit="1" customWidth="1"/>
    <col min="2945" max="2945" width="0" style="31" hidden="1" customWidth="1"/>
    <col min="2946" max="2946" width="6.44140625" style="31" bestFit="1" customWidth="1"/>
    <col min="2947" max="2947" width="0" style="31" hidden="1" customWidth="1"/>
    <col min="2948" max="2948" width="6.44140625" style="31" customWidth="1"/>
    <col min="2949" max="2949" width="0" style="31" hidden="1" customWidth="1"/>
    <col min="2950" max="2950" width="6.6640625" style="31" customWidth="1"/>
    <col min="2951" max="2951" width="0" style="31" hidden="1" customWidth="1"/>
    <col min="2952" max="2952" width="6.44140625" style="31" bestFit="1" customWidth="1"/>
    <col min="2953" max="2953" width="0" style="31" hidden="1" customWidth="1"/>
    <col min="2954" max="3074" width="9.109375" style="31"/>
    <col min="3075" max="3075" width="18.33203125" style="31" customWidth="1"/>
    <col min="3076" max="3076" width="12.33203125" style="31" customWidth="1"/>
    <col min="3077" max="3077" width="7.88671875" style="31" customWidth="1"/>
    <col min="3078" max="3078" width="25" style="31" customWidth="1"/>
    <col min="3079" max="3079" width="11" style="31" customWidth="1"/>
    <col min="3080" max="3080" width="0" style="31" hidden="1" customWidth="1"/>
    <col min="3081" max="3081" width="10.88671875" style="31" customWidth="1"/>
    <col min="3082" max="3082" width="0" style="31" hidden="1" customWidth="1"/>
    <col min="3083" max="3083" width="9.109375" style="31"/>
    <col min="3084" max="3084" width="8.33203125" style="31" customWidth="1"/>
    <col min="3085" max="3087" width="0" style="31" hidden="1" customWidth="1"/>
    <col min="3088" max="3088" width="17" style="31" customWidth="1"/>
    <col min="3089" max="3089" width="0" style="31" hidden="1" customWidth="1"/>
    <col min="3090" max="3090" width="8.44140625" style="31" bestFit="1" customWidth="1"/>
    <col min="3091" max="3093" width="0" style="31" hidden="1" customWidth="1"/>
    <col min="3094" max="3094" width="8.88671875" style="31" customWidth="1"/>
    <col min="3095" max="3096" width="0" style="31" hidden="1" customWidth="1"/>
    <col min="3097" max="3097" width="8.44140625" style="31" customWidth="1"/>
    <col min="3098" max="3098" width="11.6640625" style="31" customWidth="1"/>
    <col min="3099" max="3099" width="10" style="31" customWidth="1"/>
    <col min="3100" max="3100" width="0" style="31" hidden="1" customWidth="1"/>
    <col min="3101" max="3101" width="14.33203125" style="31" customWidth="1"/>
    <col min="3102" max="3103" width="0" style="31" hidden="1" customWidth="1"/>
    <col min="3104" max="3104" width="11" style="31" customWidth="1"/>
    <col min="3105" max="3105" width="12.44140625" style="31" customWidth="1"/>
    <col min="3106" max="3106" width="0" style="31" hidden="1" customWidth="1"/>
    <col min="3107" max="3107" width="8.88671875" style="31" bestFit="1" customWidth="1"/>
    <col min="3108" max="3108" width="0" style="31" hidden="1" customWidth="1"/>
    <col min="3109" max="3109" width="9" style="31" customWidth="1"/>
    <col min="3110" max="3110" width="0" style="31" hidden="1" customWidth="1"/>
    <col min="3111" max="3111" width="9.44140625" style="31" bestFit="1" customWidth="1"/>
    <col min="3112" max="3112" width="0" style="31" hidden="1" customWidth="1"/>
    <col min="3113" max="3113" width="7.5546875" style="31" customWidth="1"/>
    <col min="3114" max="3114" width="0" style="31" hidden="1" customWidth="1"/>
    <col min="3115" max="3115" width="7.88671875" style="31" customWidth="1"/>
    <col min="3116" max="3116" width="0" style="31" hidden="1" customWidth="1"/>
    <col min="3117" max="3117" width="7.6640625" style="31" bestFit="1" customWidth="1"/>
    <col min="3118" max="3118" width="0" style="31" hidden="1" customWidth="1"/>
    <col min="3119" max="3119" width="7" style="31" bestFit="1" customWidth="1"/>
    <col min="3120" max="3120" width="0" style="31" hidden="1" customWidth="1"/>
    <col min="3121" max="3121" width="12.6640625" style="31" customWidth="1"/>
    <col min="3122" max="3122" width="0" style="31" hidden="1" customWidth="1"/>
    <col min="3123" max="3123" width="12" style="31" customWidth="1"/>
    <col min="3124" max="3124" width="0" style="31" hidden="1" customWidth="1"/>
    <col min="3125" max="3125" width="7" style="31" bestFit="1" customWidth="1"/>
    <col min="3126" max="3126" width="0" style="31" hidden="1" customWidth="1"/>
    <col min="3127" max="3127" width="7" style="31" bestFit="1" customWidth="1"/>
    <col min="3128" max="3128" width="0" style="31" hidden="1" customWidth="1"/>
    <col min="3129" max="3129" width="15" style="31" bestFit="1" customWidth="1"/>
    <col min="3130" max="3130" width="0" style="31" hidden="1" customWidth="1"/>
    <col min="3131" max="3131" width="7.6640625" style="31" bestFit="1" customWidth="1"/>
    <col min="3132" max="3133" width="0" style="31" hidden="1" customWidth="1"/>
    <col min="3134" max="3134" width="13.88671875" style="31" customWidth="1"/>
    <col min="3135" max="3135" width="0" style="31" hidden="1" customWidth="1"/>
    <col min="3136" max="3136" width="13.5546875" style="31" bestFit="1" customWidth="1"/>
    <col min="3137" max="3137" width="0" style="31" hidden="1" customWidth="1"/>
    <col min="3138" max="3138" width="10.109375" style="31" bestFit="1" customWidth="1"/>
    <col min="3139" max="3139" width="0" style="31" hidden="1" customWidth="1"/>
    <col min="3140" max="3140" width="13.44140625" style="31" customWidth="1"/>
    <col min="3141" max="3141" width="0" style="31" hidden="1" customWidth="1"/>
    <col min="3142" max="3142" width="11.88671875" style="31" bestFit="1" customWidth="1"/>
    <col min="3143" max="3143" width="0" style="31" hidden="1" customWidth="1"/>
    <col min="3144" max="3145" width="11.88671875" style="31" customWidth="1"/>
    <col min="3146" max="3146" width="6.44140625" style="31" bestFit="1" customWidth="1"/>
    <col min="3147" max="3147" width="0" style="31" hidden="1" customWidth="1"/>
    <col min="3148" max="3148" width="6.44140625" style="31" bestFit="1" customWidth="1"/>
    <col min="3149" max="3149" width="0" style="31" hidden="1" customWidth="1"/>
    <col min="3150" max="3150" width="6.44140625" style="31" bestFit="1" customWidth="1"/>
    <col min="3151" max="3151" width="0" style="31" hidden="1" customWidth="1"/>
    <col min="3152" max="3152" width="7" style="31" bestFit="1" customWidth="1"/>
    <col min="3153" max="3153" width="0" style="31" hidden="1" customWidth="1"/>
    <col min="3154" max="3154" width="6.44140625" style="31" bestFit="1" customWidth="1"/>
    <col min="3155" max="3155" width="0" style="31" hidden="1" customWidth="1"/>
    <col min="3156" max="3156" width="6.44140625" style="31" bestFit="1" customWidth="1"/>
    <col min="3157" max="3157" width="0" style="31" hidden="1" customWidth="1"/>
    <col min="3158" max="3158" width="6.44140625" style="31" bestFit="1" customWidth="1"/>
    <col min="3159" max="3159" width="0" style="31" hidden="1" customWidth="1"/>
    <col min="3160" max="3160" width="6.44140625" style="31" bestFit="1" customWidth="1"/>
    <col min="3161" max="3161" width="0" style="31" hidden="1" customWidth="1"/>
    <col min="3162" max="3162" width="7" style="31" bestFit="1" customWidth="1"/>
    <col min="3163" max="3163" width="0" style="31" hidden="1" customWidth="1"/>
    <col min="3164" max="3164" width="6.44140625" style="31" bestFit="1" customWidth="1"/>
    <col min="3165" max="3165" width="0" style="31" hidden="1" customWidth="1"/>
    <col min="3166" max="3166" width="6.44140625" style="31" bestFit="1" customWidth="1"/>
    <col min="3167" max="3167" width="0" style="31" hidden="1" customWidth="1"/>
    <col min="3168" max="3168" width="6.44140625" style="31" bestFit="1" customWidth="1"/>
    <col min="3169" max="3169" width="0" style="31" hidden="1" customWidth="1"/>
    <col min="3170" max="3170" width="8.5546875" style="31" bestFit="1" customWidth="1"/>
    <col min="3171" max="3173" width="0" style="31" hidden="1" customWidth="1"/>
    <col min="3174" max="3174" width="7.33203125" style="31" bestFit="1" customWidth="1"/>
    <col min="3175" max="3175" width="0" style="31" hidden="1" customWidth="1"/>
    <col min="3176" max="3176" width="6.44140625" style="31" bestFit="1" customWidth="1"/>
    <col min="3177" max="3177" width="0" style="31" hidden="1" customWidth="1"/>
    <col min="3178" max="3178" width="6.44140625" style="31" bestFit="1" customWidth="1"/>
    <col min="3179" max="3179" width="0" style="31" hidden="1" customWidth="1"/>
    <col min="3180" max="3180" width="6.44140625" style="31" bestFit="1" customWidth="1"/>
    <col min="3181" max="3181" width="0" style="31" hidden="1" customWidth="1"/>
    <col min="3182" max="3182" width="6.44140625" style="31" bestFit="1" customWidth="1"/>
    <col min="3183" max="3183" width="0" style="31" hidden="1" customWidth="1"/>
    <col min="3184" max="3184" width="7.33203125" style="31" bestFit="1" customWidth="1"/>
    <col min="3185" max="3185" width="0" style="31" hidden="1" customWidth="1"/>
    <col min="3186" max="3186" width="6.44140625" style="31" bestFit="1" customWidth="1"/>
    <col min="3187" max="3187" width="0" style="31" hidden="1" customWidth="1"/>
    <col min="3188" max="3188" width="7.33203125" style="31" bestFit="1" customWidth="1"/>
    <col min="3189" max="3189" width="0" style="31" hidden="1" customWidth="1"/>
    <col min="3190" max="3190" width="7" style="31" bestFit="1" customWidth="1"/>
    <col min="3191" max="3191" width="0" style="31" hidden="1" customWidth="1"/>
    <col min="3192" max="3192" width="6.44140625" style="31" bestFit="1" customWidth="1"/>
    <col min="3193" max="3193" width="0" style="31" hidden="1" customWidth="1"/>
    <col min="3194" max="3194" width="6.33203125" style="31" bestFit="1" customWidth="1"/>
    <col min="3195" max="3195" width="0" style="31" hidden="1" customWidth="1"/>
    <col min="3196" max="3196" width="6.44140625" style="31" bestFit="1" customWidth="1"/>
    <col min="3197" max="3197" width="0" style="31" hidden="1" customWidth="1"/>
    <col min="3198" max="3198" width="6.33203125" style="31" bestFit="1" customWidth="1"/>
    <col min="3199" max="3199" width="0" style="31" hidden="1" customWidth="1"/>
    <col min="3200" max="3200" width="6.44140625" style="31" bestFit="1" customWidth="1"/>
    <col min="3201" max="3201" width="0" style="31" hidden="1" customWidth="1"/>
    <col min="3202" max="3202" width="6.44140625" style="31" bestFit="1" customWidth="1"/>
    <col min="3203" max="3203" width="0" style="31" hidden="1" customWidth="1"/>
    <col min="3204" max="3204" width="6.44140625" style="31" customWidth="1"/>
    <col min="3205" max="3205" width="0" style="31" hidden="1" customWidth="1"/>
    <col min="3206" max="3206" width="6.6640625" style="31" customWidth="1"/>
    <col min="3207" max="3207" width="0" style="31" hidden="1" customWidth="1"/>
    <col min="3208" max="3208" width="6.44140625" style="31" bestFit="1" customWidth="1"/>
    <col min="3209" max="3209" width="0" style="31" hidden="1" customWidth="1"/>
    <col min="3210" max="3330" width="9.109375" style="31"/>
    <col min="3331" max="3331" width="18.33203125" style="31" customWidth="1"/>
    <col min="3332" max="3332" width="12.33203125" style="31" customWidth="1"/>
    <col min="3333" max="3333" width="7.88671875" style="31" customWidth="1"/>
    <col min="3334" max="3334" width="25" style="31" customWidth="1"/>
    <col min="3335" max="3335" width="11" style="31" customWidth="1"/>
    <col min="3336" max="3336" width="0" style="31" hidden="1" customWidth="1"/>
    <col min="3337" max="3337" width="10.88671875" style="31" customWidth="1"/>
    <col min="3338" max="3338" width="0" style="31" hidden="1" customWidth="1"/>
    <col min="3339" max="3339" width="9.109375" style="31"/>
    <col min="3340" max="3340" width="8.33203125" style="31" customWidth="1"/>
    <col min="3341" max="3343" width="0" style="31" hidden="1" customWidth="1"/>
    <col min="3344" max="3344" width="17" style="31" customWidth="1"/>
    <col min="3345" max="3345" width="0" style="31" hidden="1" customWidth="1"/>
    <col min="3346" max="3346" width="8.44140625" style="31" bestFit="1" customWidth="1"/>
    <col min="3347" max="3349" width="0" style="31" hidden="1" customWidth="1"/>
    <col min="3350" max="3350" width="8.88671875" style="31" customWidth="1"/>
    <col min="3351" max="3352" width="0" style="31" hidden="1" customWidth="1"/>
    <col min="3353" max="3353" width="8.44140625" style="31" customWidth="1"/>
    <col min="3354" max="3354" width="11.6640625" style="31" customWidth="1"/>
    <col min="3355" max="3355" width="10" style="31" customWidth="1"/>
    <col min="3356" max="3356" width="0" style="31" hidden="1" customWidth="1"/>
    <col min="3357" max="3357" width="14.33203125" style="31" customWidth="1"/>
    <col min="3358" max="3359" width="0" style="31" hidden="1" customWidth="1"/>
    <col min="3360" max="3360" width="11" style="31" customWidth="1"/>
    <col min="3361" max="3361" width="12.44140625" style="31" customWidth="1"/>
    <col min="3362" max="3362" width="0" style="31" hidden="1" customWidth="1"/>
    <col min="3363" max="3363" width="8.88671875" style="31" bestFit="1" customWidth="1"/>
    <col min="3364" max="3364" width="0" style="31" hidden="1" customWidth="1"/>
    <col min="3365" max="3365" width="9" style="31" customWidth="1"/>
    <col min="3366" max="3366" width="0" style="31" hidden="1" customWidth="1"/>
    <col min="3367" max="3367" width="9.44140625" style="31" bestFit="1" customWidth="1"/>
    <col min="3368" max="3368" width="0" style="31" hidden="1" customWidth="1"/>
    <col min="3369" max="3369" width="7.5546875" style="31" customWidth="1"/>
    <col min="3370" max="3370" width="0" style="31" hidden="1" customWidth="1"/>
    <col min="3371" max="3371" width="7.88671875" style="31" customWidth="1"/>
    <col min="3372" max="3372" width="0" style="31" hidden="1" customWidth="1"/>
    <col min="3373" max="3373" width="7.6640625" style="31" bestFit="1" customWidth="1"/>
    <col min="3374" max="3374" width="0" style="31" hidden="1" customWidth="1"/>
    <col min="3375" max="3375" width="7" style="31" bestFit="1" customWidth="1"/>
    <col min="3376" max="3376" width="0" style="31" hidden="1" customWidth="1"/>
    <col min="3377" max="3377" width="12.6640625" style="31" customWidth="1"/>
    <col min="3378" max="3378" width="0" style="31" hidden="1" customWidth="1"/>
    <col min="3379" max="3379" width="12" style="31" customWidth="1"/>
    <col min="3380" max="3380" width="0" style="31" hidden="1" customWidth="1"/>
    <col min="3381" max="3381" width="7" style="31" bestFit="1" customWidth="1"/>
    <col min="3382" max="3382" width="0" style="31" hidden="1" customWidth="1"/>
    <col min="3383" max="3383" width="7" style="31" bestFit="1" customWidth="1"/>
    <col min="3384" max="3384" width="0" style="31" hidden="1" customWidth="1"/>
    <col min="3385" max="3385" width="15" style="31" bestFit="1" customWidth="1"/>
    <col min="3386" max="3386" width="0" style="31" hidden="1" customWidth="1"/>
    <col min="3387" max="3387" width="7.6640625" style="31" bestFit="1" customWidth="1"/>
    <col min="3388" max="3389" width="0" style="31" hidden="1" customWidth="1"/>
    <col min="3390" max="3390" width="13.88671875" style="31" customWidth="1"/>
    <col min="3391" max="3391" width="0" style="31" hidden="1" customWidth="1"/>
    <col min="3392" max="3392" width="13.5546875" style="31" bestFit="1" customWidth="1"/>
    <col min="3393" max="3393" width="0" style="31" hidden="1" customWidth="1"/>
    <col min="3394" max="3394" width="10.109375" style="31" bestFit="1" customWidth="1"/>
    <col min="3395" max="3395" width="0" style="31" hidden="1" customWidth="1"/>
    <col min="3396" max="3396" width="13.44140625" style="31" customWidth="1"/>
    <col min="3397" max="3397" width="0" style="31" hidden="1" customWidth="1"/>
    <col min="3398" max="3398" width="11.88671875" style="31" bestFit="1" customWidth="1"/>
    <col min="3399" max="3399" width="0" style="31" hidden="1" customWidth="1"/>
    <col min="3400" max="3401" width="11.88671875" style="31" customWidth="1"/>
    <col min="3402" max="3402" width="6.44140625" style="31" bestFit="1" customWidth="1"/>
    <col min="3403" max="3403" width="0" style="31" hidden="1" customWidth="1"/>
    <col min="3404" max="3404" width="6.44140625" style="31" bestFit="1" customWidth="1"/>
    <col min="3405" max="3405" width="0" style="31" hidden="1" customWidth="1"/>
    <col min="3406" max="3406" width="6.44140625" style="31" bestFit="1" customWidth="1"/>
    <col min="3407" max="3407" width="0" style="31" hidden="1" customWidth="1"/>
    <col min="3408" max="3408" width="7" style="31" bestFit="1" customWidth="1"/>
    <col min="3409" max="3409" width="0" style="31" hidden="1" customWidth="1"/>
    <col min="3410" max="3410" width="6.44140625" style="31" bestFit="1" customWidth="1"/>
    <col min="3411" max="3411" width="0" style="31" hidden="1" customWidth="1"/>
    <col min="3412" max="3412" width="6.44140625" style="31" bestFit="1" customWidth="1"/>
    <col min="3413" max="3413" width="0" style="31" hidden="1" customWidth="1"/>
    <col min="3414" max="3414" width="6.44140625" style="31" bestFit="1" customWidth="1"/>
    <col min="3415" max="3415" width="0" style="31" hidden="1" customWidth="1"/>
    <col min="3416" max="3416" width="6.44140625" style="31" bestFit="1" customWidth="1"/>
    <col min="3417" max="3417" width="0" style="31" hidden="1" customWidth="1"/>
    <col min="3418" max="3418" width="7" style="31" bestFit="1" customWidth="1"/>
    <col min="3419" max="3419" width="0" style="31" hidden="1" customWidth="1"/>
    <col min="3420" max="3420" width="6.44140625" style="31" bestFit="1" customWidth="1"/>
    <col min="3421" max="3421" width="0" style="31" hidden="1" customWidth="1"/>
    <col min="3422" max="3422" width="6.44140625" style="31" bestFit="1" customWidth="1"/>
    <col min="3423" max="3423" width="0" style="31" hidden="1" customWidth="1"/>
    <col min="3424" max="3424" width="6.44140625" style="31" bestFit="1" customWidth="1"/>
    <col min="3425" max="3425" width="0" style="31" hidden="1" customWidth="1"/>
    <col min="3426" max="3426" width="8.5546875" style="31" bestFit="1" customWidth="1"/>
    <col min="3427" max="3429" width="0" style="31" hidden="1" customWidth="1"/>
    <col min="3430" max="3430" width="7.33203125" style="31" bestFit="1" customWidth="1"/>
    <col min="3431" max="3431" width="0" style="31" hidden="1" customWidth="1"/>
    <col min="3432" max="3432" width="6.44140625" style="31" bestFit="1" customWidth="1"/>
    <col min="3433" max="3433" width="0" style="31" hidden="1" customWidth="1"/>
    <col min="3434" max="3434" width="6.44140625" style="31" bestFit="1" customWidth="1"/>
    <col min="3435" max="3435" width="0" style="31" hidden="1" customWidth="1"/>
    <col min="3436" max="3436" width="6.44140625" style="31" bestFit="1" customWidth="1"/>
    <col min="3437" max="3437" width="0" style="31" hidden="1" customWidth="1"/>
    <col min="3438" max="3438" width="6.44140625" style="31" bestFit="1" customWidth="1"/>
    <col min="3439" max="3439" width="0" style="31" hidden="1" customWidth="1"/>
    <col min="3440" max="3440" width="7.33203125" style="31" bestFit="1" customWidth="1"/>
    <col min="3441" max="3441" width="0" style="31" hidden="1" customWidth="1"/>
    <col min="3442" max="3442" width="6.44140625" style="31" bestFit="1" customWidth="1"/>
    <col min="3443" max="3443" width="0" style="31" hidden="1" customWidth="1"/>
    <col min="3444" max="3444" width="7.33203125" style="31" bestFit="1" customWidth="1"/>
    <col min="3445" max="3445" width="0" style="31" hidden="1" customWidth="1"/>
    <col min="3446" max="3446" width="7" style="31" bestFit="1" customWidth="1"/>
    <col min="3447" max="3447" width="0" style="31" hidden="1" customWidth="1"/>
    <col min="3448" max="3448" width="6.44140625" style="31" bestFit="1" customWidth="1"/>
    <col min="3449" max="3449" width="0" style="31" hidden="1" customWidth="1"/>
    <col min="3450" max="3450" width="6.33203125" style="31" bestFit="1" customWidth="1"/>
    <col min="3451" max="3451" width="0" style="31" hidden="1" customWidth="1"/>
    <col min="3452" max="3452" width="6.44140625" style="31" bestFit="1" customWidth="1"/>
    <col min="3453" max="3453" width="0" style="31" hidden="1" customWidth="1"/>
    <col min="3454" max="3454" width="6.33203125" style="31" bestFit="1" customWidth="1"/>
    <col min="3455" max="3455" width="0" style="31" hidden="1" customWidth="1"/>
    <col min="3456" max="3456" width="6.44140625" style="31" bestFit="1" customWidth="1"/>
    <col min="3457" max="3457" width="0" style="31" hidden="1" customWidth="1"/>
    <col min="3458" max="3458" width="6.44140625" style="31" bestFit="1" customWidth="1"/>
    <col min="3459" max="3459" width="0" style="31" hidden="1" customWidth="1"/>
    <col min="3460" max="3460" width="6.44140625" style="31" customWidth="1"/>
    <col min="3461" max="3461" width="0" style="31" hidden="1" customWidth="1"/>
    <col min="3462" max="3462" width="6.6640625" style="31" customWidth="1"/>
    <col min="3463" max="3463" width="0" style="31" hidden="1" customWidth="1"/>
    <col min="3464" max="3464" width="6.44140625" style="31" bestFit="1" customWidth="1"/>
    <col min="3465" max="3465" width="0" style="31" hidden="1" customWidth="1"/>
    <col min="3466" max="3586" width="9.109375" style="31"/>
    <col min="3587" max="3587" width="18.33203125" style="31" customWidth="1"/>
    <col min="3588" max="3588" width="12.33203125" style="31" customWidth="1"/>
    <col min="3589" max="3589" width="7.88671875" style="31" customWidth="1"/>
    <col min="3590" max="3590" width="25" style="31" customWidth="1"/>
    <col min="3591" max="3591" width="11" style="31" customWidth="1"/>
    <col min="3592" max="3592" width="0" style="31" hidden="1" customWidth="1"/>
    <col min="3593" max="3593" width="10.88671875" style="31" customWidth="1"/>
    <col min="3594" max="3594" width="0" style="31" hidden="1" customWidth="1"/>
    <col min="3595" max="3595" width="9.109375" style="31"/>
    <col min="3596" max="3596" width="8.33203125" style="31" customWidth="1"/>
    <col min="3597" max="3599" width="0" style="31" hidden="1" customWidth="1"/>
    <col min="3600" max="3600" width="17" style="31" customWidth="1"/>
    <col min="3601" max="3601" width="0" style="31" hidden="1" customWidth="1"/>
    <col min="3602" max="3602" width="8.44140625" style="31" bestFit="1" customWidth="1"/>
    <col min="3603" max="3605" width="0" style="31" hidden="1" customWidth="1"/>
    <col min="3606" max="3606" width="8.88671875" style="31" customWidth="1"/>
    <col min="3607" max="3608" width="0" style="31" hidden="1" customWidth="1"/>
    <col min="3609" max="3609" width="8.44140625" style="31" customWidth="1"/>
    <col min="3610" max="3610" width="11.6640625" style="31" customWidth="1"/>
    <col min="3611" max="3611" width="10" style="31" customWidth="1"/>
    <col min="3612" max="3612" width="0" style="31" hidden="1" customWidth="1"/>
    <col min="3613" max="3613" width="14.33203125" style="31" customWidth="1"/>
    <col min="3614" max="3615" width="0" style="31" hidden="1" customWidth="1"/>
    <col min="3616" max="3616" width="11" style="31" customWidth="1"/>
    <col min="3617" max="3617" width="12.44140625" style="31" customWidth="1"/>
    <col min="3618" max="3618" width="0" style="31" hidden="1" customWidth="1"/>
    <col min="3619" max="3619" width="8.88671875" style="31" bestFit="1" customWidth="1"/>
    <col min="3620" max="3620" width="0" style="31" hidden="1" customWidth="1"/>
    <col min="3621" max="3621" width="9" style="31" customWidth="1"/>
    <col min="3622" max="3622" width="0" style="31" hidden="1" customWidth="1"/>
    <col min="3623" max="3623" width="9.44140625" style="31" bestFit="1" customWidth="1"/>
    <col min="3624" max="3624" width="0" style="31" hidden="1" customWidth="1"/>
    <col min="3625" max="3625" width="7.5546875" style="31" customWidth="1"/>
    <col min="3626" max="3626" width="0" style="31" hidden="1" customWidth="1"/>
    <col min="3627" max="3627" width="7.88671875" style="31" customWidth="1"/>
    <col min="3628" max="3628" width="0" style="31" hidden="1" customWidth="1"/>
    <col min="3629" max="3629" width="7.6640625" style="31" bestFit="1" customWidth="1"/>
    <col min="3630" max="3630" width="0" style="31" hidden="1" customWidth="1"/>
    <col min="3631" max="3631" width="7" style="31" bestFit="1" customWidth="1"/>
    <col min="3632" max="3632" width="0" style="31" hidden="1" customWidth="1"/>
    <col min="3633" max="3633" width="12.6640625" style="31" customWidth="1"/>
    <col min="3634" max="3634" width="0" style="31" hidden="1" customWidth="1"/>
    <col min="3635" max="3635" width="12" style="31" customWidth="1"/>
    <col min="3636" max="3636" width="0" style="31" hidden="1" customWidth="1"/>
    <col min="3637" max="3637" width="7" style="31" bestFit="1" customWidth="1"/>
    <col min="3638" max="3638" width="0" style="31" hidden="1" customWidth="1"/>
    <col min="3639" max="3639" width="7" style="31" bestFit="1" customWidth="1"/>
    <col min="3640" max="3640" width="0" style="31" hidden="1" customWidth="1"/>
    <col min="3641" max="3641" width="15" style="31" bestFit="1" customWidth="1"/>
    <col min="3642" max="3642" width="0" style="31" hidden="1" customWidth="1"/>
    <col min="3643" max="3643" width="7.6640625" style="31" bestFit="1" customWidth="1"/>
    <col min="3644" max="3645" width="0" style="31" hidden="1" customWidth="1"/>
    <col min="3646" max="3646" width="13.88671875" style="31" customWidth="1"/>
    <col min="3647" max="3647" width="0" style="31" hidden="1" customWidth="1"/>
    <col min="3648" max="3648" width="13.5546875" style="31" bestFit="1" customWidth="1"/>
    <col min="3649" max="3649" width="0" style="31" hidden="1" customWidth="1"/>
    <col min="3650" max="3650" width="10.109375" style="31" bestFit="1" customWidth="1"/>
    <col min="3651" max="3651" width="0" style="31" hidden="1" customWidth="1"/>
    <col min="3652" max="3652" width="13.44140625" style="31" customWidth="1"/>
    <col min="3653" max="3653" width="0" style="31" hidden="1" customWidth="1"/>
    <col min="3654" max="3654" width="11.88671875" style="31" bestFit="1" customWidth="1"/>
    <col min="3655" max="3655" width="0" style="31" hidden="1" customWidth="1"/>
    <col min="3656" max="3657" width="11.88671875" style="31" customWidth="1"/>
    <col min="3658" max="3658" width="6.44140625" style="31" bestFit="1" customWidth="1"/>
    <col min="3659" max="3659" width="0" style="31" hidden="1" customWidth="1"/>
    <col min="3660" max="3660" width="6.44140625" style="31" bestFit="1" customWidth="1"/>
    <col min="3661" max="3661" width="0" style="31" hidden="1" customWidth="1"/>
    <col min="3662" max="3662" width="6.44140625" style="31" bestFit="1" customWidth="1"/>
    <col min="3663" max="3663" width="0" style="31" hidden="1" customWidth="1"/>
    <col min="3664" max="3664" width="7" style="31" bestFit="1" customWidth="1"/>
    <col min="3665" max="3665" width="0" style="31" hidden="1" customWidth="1"/>
    <col min="3666" max="3666" width="6.44140625" style="31" bestFit="1" customWidth="1"/>
    <col min="3667" max="3667" width="0" style="31" hidden="1" customWidth="1"/>
    <col min="3668" max="3668" width="6.44140625" style="31" bestFit="1" customWidth="1"/>
    <col min="3669" max="3669" width="0" style="31" hidden="1" customWidth="1"/>
    <col min="3670" max="3670" width="6.44140625" style="31" bestFit="1" customWidth="1"/>
    <col min="3671" max="3671" width="0" style="31" hidden="1" customWidth="1"/>
    <col min="3672" max="3672" width="6.44140625" style="31" bestFit="1" customWidth="1"/>
    <col min="3673" max="3673" width="0" style="31" hidden="1" customWidth="1"/>
    <col min="3674" max="3674" width="7" style="31" bestFit="1" customWidth="1"/>
    <col min="3675" max="3675" width="0" style="31" hidden="1" customWidth="1"/>
    <col min="3676" max="3676" width="6.44140625" style="31" bestFit="1" customWidth="1"/>
    <col min="3677" max="3677" width="0" style="31" hidden="1" customWidth="1"/>
    <col min="3678" max="3678" width="6.44140625" style="31" bestFit="1" customWidth="1"/>
    <col min="3679" max="3679" width="0" style="31" hidden="1" customWidth="1"/>
    <col min="3680" max="3680" width="6.44140625" style="31" bestFit="1" customWidth="1"/>
    <col min="3681" max="3681" width="0" style="31" hidden="1" customWidth="1"/>
    <col min="3682" max="3682" width="8.5546875" style="31" bestFit="1" customWidth="1"/>
    <col min="3683" max="3685" width="0" style="31" hidden="1" customWidth="1"/>
    <col min="3686" max="3686" width="7.33203125" style="31" bestFit="1" customWidth="1"/>
    <col min="3687" max="3687" width="0" style="31" hidden="1" customWidth="1"/>
    <col min="3688" max="3688" width="6.44140625" style="31" bestFit="1" customWidth="1"/>
    <col min="3689" max="3689" width="0" style="31" hidden="1" customWidth="1"/>
    <col min="3690" max="3690" width="6.44140625" style="31" bestFit="1" customWidth="1"/>
    <col min="3691" max="3691" width="0" style="31" hidden="1" customWidth="1"/>
    <col min="3692" max="3692" width="6.44140625" style="31" bestFit="1" customWidth="1"/>
    <col min="3693" max="3693" width="0" style="31" hidden="1" customWidth="1"/>
    <col min="3694" max="3694" width="6.44140625" style="31" bestFit="1" customWidth="1"/>
    <col min="3695" max="3695" width="0" style="31" hidden="1" customWidth="1"/>
    <col min="3696" max="3696" width="7.33203125" style="31" bestFit="1" customWidth="1"/>
    <col min="3697" max="3697" width="0" style="31" hidden="1" customWidth="1"/>
    <col min="3698" max="3698" width="6.44140625" style="31" bestFit="1" customWidth="1"/>
    <col min="3699" max="3699" width="0" style="31" hidden="1" customWidth="1"/>
    <col min="3700" max="3700" width="7.33203125" style="31" bestFit="1" customWidth="1"/>
    <col min="3701" max="3701" width="0" style="31" hidden="1" customWidth="1"/>
    <col min="3702" max="3702" width="7" style="31" bestFit="1" customWidth="1"/>
    <col min="3703" max="3703" width="0" style="31" hidden="1" customWidth="1"/>
    <col min="3704" max="3704" width="6.44140625" style="31" bestFit="1" customWidth="1"/>
    <col min="3705" max="3705" width="0" style="31" hidden="1" customWidth="1"/>
    <col min="3706" max="3706" width="6.33203125" style="31" bestFit="1" customWidth="1"/>
    <col min="3707" max="3707" width="0" style="31" hidden="1" customWidth="1"/>
    <col min="3708" max="3708" width="6.44140625" style="31" bestFit="1" customWidth="1"/>
    <col min="3709" max="3709" width="0" style="31" hidden="1" customWidth="1"/>
    <col min="3710" max="3710" width="6.33203125" style="31" bestFit="1" customWidth="1"/>
    <col min="3711" max="3711" width="0" style="31" hidden="1" customWidth="1"/>
    <col min="3712" max="3712" width="6.44140625" style="31" bestFit="1" customWidth="1"/>
    <col min="3713" max="3713" width="0" style="31" hidden="1" customWidth="1"/>
    <col min="3714" max="3714" width="6.44140625" style="31" bestFit="1" customWidth="1"/>
    <col min="3715" max="3715" width="0" style="31" hidden="1" customWidth="1"/>
    <col min="3716" max="3716" width="6.44140625" style="31" customWidth="1"/>
    <col min="3717" max="3717" width="0" style="31" hidden="1" customWidth="1"/>
    <col min="3718" max="3718" width="6.6640625" style="31" customWidth="1"/>
    <col min="3719" max="3719" width="0" style="31" hidden="1" customWidth="1"/>
    <col min="3720" max="3720" width="6.44140625" style="31" bestFit="1" customWidth="1"/>
    <col min="3721" max="3721" width="0" style="31" hidden="1" customWidth="1"/>
    <col min="3722" max="3842" width="9.109375" style="31"/>
    <col min="3843" max="3843" width="18.33203125" style="31" customWidth="1"/>
    <col min="3844" max="3844" width="12.33203125" style="31" customWidth="1"/>
    <col min="3845" max="3845" width="7.88671875" style="31" customWidth="1"/>
    <col min="3846" max="3846" width="25" style="31" customWidth="1"/>
    <col min="3847" max="3847" width="11" style="31" customWidth="1"/>
    <col min="3848" max="3848" width="0" style="31" hidden="1" customWidth="1"/>
    <col min="3849" max="3849" width="10.88671875" style="31" customWidth="1"/>
    <col min="3850" max="3850" width="0" style="31" hidden="1" customWidth="1"/>
    <col min="3851" max="3851" width="9.109375" style="31"/>
    <col min="3852" max="3852" width="8.33203125" style="31" customWidth="1"/>
    <col min="3853" max="3855" width="0" style="31" hidden="1" customWidth="1"/>
    <col min="3856" max="3856" width="17" style="31" customWidth="1"/>
    <col min="3857" max="3857" width="0" style="31" hidden="1" customWidth="1"/>
    <col min="3858" max="3858" width="8.44140625" style="31" bestFit="1" customWidth="1"/>
    <col min="3859" max="3861" width="0" style="31" hidden="1" customWidth="1"/>
    <col min="3862" max="3862" width="8.88671875" style="31" customWidth="1"/>
    <col min="3863" max="3864" width="0" style="31" hidden="1" customWidth="1"/>
    <col min="3865" max="3865" width="8.44140625" style="31" customWidth="1"/>
    <col min="3866" max="3866" width="11.6640625" style="31" customWidth="1"/>
    <col min="3867" max="3867" width="10" style="31" customWidth="1"/>
    <col min="3868" max="3868" width="0" style="31" hidden="1" customWidth="1"/>
    <col min="3869" max="3869" width="14.33203125" style="31" customWidth="1"/>
    <col min="3870" max="3871" width="0" style="31" hidden="1" customWidth="1"/>
    <col min="3872" max="3872" width="11" style="31" customWidth="1"/>
    <col min="3873" max="3873" width="12.44140625" style="31" customWidth="1"/>
    <col min="3874" max="3874" width="0" style="31" hidden="1" customWidth="1"/>
    <col min="3875" max="3875" width="8.88671875" style="31" bestFit="1" customWidth="1"/>
    <col min="3876" max="3876" width="0" style="31" hidden="1" customWidth="1"/>
    <col min="3877" max="3877" width="9" style="31" customWidth="1"/>
    <col min="3878" max="3878" width="0" style="31" hidden="1" customWidth="1"/>
    <col min="3879" max="3879" width="9.44140625" style="31" bestFit="1" customWidth="1"/>
    <col min="3880" max="3880" width="0" style="31" hidden="1" customWidth="1"/>
    <col min="3881" max="3881" width="7.5546875" style="31" customWidth="1"/>
    <col min="3882" max="3882" width="0" style="31" hidden="1" customWidth="1"/>
    <col min="3883" max="3883" width="7.88671875" style="31" customWidth="1"/>
    <col min="3884" max="3884" width="0" style="31" hidden="1" customWidth="1"/>
    <col min="3885" max="3885" width="7.6640625" style="31" bestFit="1" customWidth="1"/>
    <col min="3886" max="3886" width="0" style="31" hidden="1" customWidth="1"/>
    <col min="3887" max="3887" width="7" style="31" bestFit="1" customWidth="1"/>
    <col min="3888" max="3888" width="0" style="31" hidden="1" customWidth="1"/>
    <col min="3889" max="3889" width="12.6640625" style="31" customWidth="1"/>
    <col min="3890" max="3890" width="0" style="31" hidden="1" customWidth="1"/>
    <col min="3891" max="3891" width="12" style="31" customWidth="1"/>
    <col min="3892" max="3892" width="0" style="31" hidden="1" customWidth="1"/>
    <col min="3893" max="3893" width="7" style="31" bestFit="1" customWidth="1"/>
    <col min="3894" max="3894" width="0" style="31" hidden="1" customWidth="1"/>
    <col min="3895" max="3895" width="7" style="31" bestFit="1" customWidth="1"/>
    <col min="3896" max="3896" width="0" style="31" hidden="1" customWidth="1"/>
    <col min="3897" max="3897" width="15" style="31" bestFit="1" customWidth="1"/>
    <col min="3898" max="3898" width="0" style="31" hidden="1" customWidth="1"/>
    <col min="3899" max="3899" width="7.6640625" style="31" bestFit="1" customWidth="1"/>
    <col min="3900" max="3901" width="0" style="31" hidden="1" customWidth="1"/>
    <col min="3902" max="3902" width="13.88671875" style="31" customWidth="1"/>
    <col min="3903" max="3903" width="0" style="31" hidden="1" customWidth="1"/>
    <col min="3904" max="3904" width="13.5546875" style="31" bestFit="1" customWidth="1"/>
    <col min="3905" max="3905" width="0" style="31" hidden="1" customWidth="1"/>
    <col min="3906" max="3906" width="10.109375" style="31" bestFit="1" customWidth="1"/>
    <col min="3907" max="3907" width="0" style="31" hidden="1" customWidth="1"/>
    <col min="3908" max="3908" width="13.44140625" style="31" customWidth="1"/>
    <col min="3909" max="3909" width="0" style="31" hidden="1" customWidth="1"/>
    <col min="3910" max="3910" width="11.88671875" style="31" bestFit="1" customWidth="1"/>
    <col min="3911" max="3911" width="0" style="31" hidden="1" customWidth="1"/>
    <col min="3912" max="3913" width="11.88671875" style="31" customWidth="1"/>
    <col min="3914" max="3914" width="6.44140625" style="31" bestFit="1" customWidth="1"/>
    <col min="3915" max="3915" width="0" style="31" hidden="1" customWidth="1"/>
    <col min="3916" max="3916" width="6.44140625" style="31" bestFit="1" customWidth="1"/>
    <col min="3917" max="3917" width="0" style="31" hidden="1" customWidth="1"/>
    <col min="3918" max="3918" width="6.44140625" style="31" bestFit="1" customWidth="1"/>
    <col min="3919" max="3919" width="0" style="31" hidden="1" customWidth="1"/>
    <col min="3920" max="3920" width="7" style="31" bestFit="1" customWidth="1"/>
    <col min="3921" max="3921" width="0" style="31" hidden="1" customWidth="1"/>
    <col min="3922" max="3922" width="6.44140625" style="31" bestFit="1" customWidth="1"/>
    <col min="3923" max="3923" width="0" style="31" hidden="1" customWidth="1"/>
    <col min="3924" max="3924" width="6.44140625" style="31" bestFit="1" customWidth="1"/>
    <col min="3925" max="3925" width="0" style="31" hidden="1" customWidth="1"/>
    <col min="3926" max="3926" width="6.44140625" style="31" bestFit="1" customWidth="1"/>
    <col min="3927" max="3927" width="0" style="31" hidden="1" customWidth="1"/>
    <col min="3928" max="3928" width="6.44140625" style="31" bestFit="1" customWidth="1"/>
    <col min="3929" max="3929" width="0" style="31" hidden="1" customWidth="1"/>
    <col min="3930" max="3930" width="7" style="31" bestFit="1" customWidth="1"/>
    <col min="3931" max="3931" width="0" style="31" hidden="1" customWidth="1"/>
    <col min="3932" max="3932" width="6.44140625" style="31" bestFit="1" customWidth="1"/>
    <col min="3933" max="3933" width="0" style="31" hidden="1" customWidth="1"/>
    <col min="3934" max="3934" width="6.44140625" style="31" bestFit="1" customWidth="1"/>
    <col min="3935" max="3935" width="0" style="31" hidden="1" customWidth="1"/>
    <col min="3936" max="3936" width="6.44140625" style="31" bestFit="1" customWidth="1"/>
    <col min="3937" max="3937" width="0" style="31" hidden="1" customWidth="1"/>
    <col min="3938" max="3938" width="8.5546875" style="31" bestFit="1" customWidth="1"/>
    <col min="3939" max="3941" width="0" style="31" hidden="1" customWidth="1"/>
    <col min="3942" max="3942" width="7.33203125" style="31" bestFit="1" customWidth="1"/>
    <col min="3943" max="3943" width="0" style="31" hidden="1" customWidth="1"/>
    <col min="3944" max="3944" width="6.44140625" style="31" bestFit="1" customWidth="1"/>
    <col min="3945" max="3945" width="0" style="31" hidden="1" customWidth="1"/>
    <col min="3946" max="3946" width="6.44140625" style="31" bestFit="1" customWidth="1"/>
    <col min="3947" max="3947" width="0" style="31" hidden="1" customWidth="1"/>
    <col min="3948" max="3948" width="6.44140625" style="31" bestFit="1" customWidth="1"/>
    <col min="3949" max="3949" width="0" style="31" hidden="1" customWidth="1"/>
    <col min="3950" max="3950" width="6.44140625" style="31" bestFit="1" customWidth="1"/>
    <col min="3951" max="3951" width="0" style="31" hidden="1" customWidth="1"/>
    <col min="3952" max="3952" width="7.33203125" style="31" bestFit="1" customWidth="1"/>
    <col min="3953" max="3953" width="0" style="31" hidden="1" customWidth="1"/>
    <col min="3954" max="3954" width="6.44140625" style="31" bestFit="1" customWidth="1"/>
    <col min="3955" max="3955" width="0" style="31" hidden="1" customWidth="1"/>
    <col min="3956" max="3956" width="7.33203125" style="31" bestFit="1" customWidth="1"/>
    <col min="3957" max="3957" width="0" style="31" hidden="1" customWidth="1"/>
    <col min="3958" max="3958" width="7" style="31" bestFit="1" customWidth="1"/>
    <col min="3959" max="3959" width="0" style="31" hidden="1" customWidth="1"/>
    <col min="3960" max="3960" width="6.44140625" style="31" bestFit="1" customWidth="1"/>
    <col min="3961" max="3961" width="0" style="31" hidden="1" customWidth="1"/>
    <col min="3962" max="3962" width="6.33203125" style="31" bestFit="1" customWidth="1"/>
    <col min="3963" max="3963" width="0" style="31" hidden="1" customWidth="1"/>
    <col min="3964" max="3964" width="6.44140625" style="31" bestFit="1" customWidth="1"/>
    <col min="3965" max="3965" width="0" style="31" hidden="1" customWidth="1"/>
    <col min="3966" max="3966" width="6.33203125" style="31" bestFit="1" customWidth="1"/>
    <col min="3967" max="3967" width="0" style="31" hidden="1" customWidth="1"/>
    <col min="3968" max="3968" width="6.44140625" style="31" bestFit="1" customWidth="1"/>
    <col min="3969" max="3969" width="0" style="31" hidden="1" customWidth="1"/>
    <col min="3970" max="3970" width="6.44140625" style="31" bestFit="1" customWidth="1"/>
    <col min="3971" max="3971" width="0" style="31" hidden="1" customWidth="1"/>
    <col min="3972" max="3972" width="6.44140625" style="31" customWidth="1"/>
    <col min="3973" max="3973" width="0" style="31" hidden="1" customWidth="1"/>
    <col min="3974" max="3974" width="6.6640625" style="31" customWidth="1"/>
    <col min="3975" max="3975" width="0" style="31" hidden="1" customWidth="1"/>
    <col min="3976" max="3976" width="6.44140625" style="31" bestFit="1" customWidth="1"/>
    <col min="3977" max="3977" width="0" style="31" hidden="1" customWidth="1"/>
    <col min="3978" max="4098" width="9.109375" style="31"/>
    <col min="4099" max="4099" width="18.33203125" style="31" customWidth="1"/>
    <col min="4100" max="4100" width="12.33203125" style="31" customWidth="1"/>
    <col min="4101" max="4101" width="7.88671875" style="31" customWidth="1"/>
    <col min="4102" max="4102" width="25" style="31" customWidth="1"/>
    <col min="4103" max="4103" width="11" style="31" customWidth="1"/>
    <col min="4104" max="4104" width="0" style="31" hidden="1" customWidth="1"/>
    <col min="4105" max="4105" width="10.88671875" style="31" customWidth="1"/>
    <col min="4106" max="4106" width="0" style="31" hidden="1" customWidth="1"/>
    <col min="4107" max="4107" width="9.109375" style="31"/>
    <col min="4108" max="4108" width="8.33203125" style="31" customWidth="1"/>
    <col min="4109" max="4111" width="0" style="31" hidden="1" customWidth="1"/>
    <col min="4112" max="4112" width="17" style="31" customWidth="1"/>
    <col min="4113" max="4113" width="0" style="31" hidden="1" customWidth="1"/>
    <col min="4114" max="4114" width="8.44140625" style="31" bestFit="1" customWidth="1"/>
    <col min="4115" max="4117" width="0" style="31" hidden="1" customWidth="1"/>
    <col min="4118" max="4118" width="8.88671875" style="31" customWidth="1"/>
    <col min="4119" max="4120" width="0" style="31" hidden="1" customWidth="1"/>
    <col min="4121" max="4121" width="8.44140625" style="31" customWidth="1"/>
    <col min="4122" max="4122" width="11.6640625" style="31" customWidth="1"/>
    <col min="4123" max="4123" width="10" style="31" customWidth="1"/>
    <col min="4124" max="4124" width="0" style="31" hidden="1" customWidth="1"/>
    <col min="4125" max="4125" width="14.33203125" style="31" customWidth="1"/>
    <col min="4126" max="4127" width="0" style="31" hidden="1" customWidth="1"/>
    <col min="4128" max="4128" width="11" style="31" customWidth="1"/>
    <col min="4129" max="4129" width="12.44140625" style="31" customWidth="1"/>
    <col min="4130" max="4130" width="0" style="31" hidden="1" customWidth="1"/>
    <col min="4131" max="4131" width="8.88671875" style="31" bestFit="1" customWidth="1"/>
    <col min="4132" max="4132" width="0" style="31" hidden="1" customWidth="1"/>
    <col min="4133" max="4133" width="9" style="31" customWidth="1"/>
    <col min="4134" max="4134" width="0" style="31" hidden="1" customWidth="1"/>
    <col min="4135" max="4135" width="9.44140625" style="31" bestFit="1" customWidth="1"/>
    <col min="4136" max="4136" width="0" style="31" hidden="1" customWidth="1"/>
    <col min="4137" max="4137" width="7.5546875" style="31" customWidth="1"/>
    <col min="4138" max="4138" width="0" style="31" hidden="1" customWidth="1"/>
    <col min="4139" max="4139" width="7.88671875" style="31" customWidth="1"/>
    <col min="4140" max="4140" width="0" style="31" hidden="1" customWidth="1"/>
    <col min="4141" max="4141" width="7.6640625" style="31" bestFit="1" customWidth="1"/>
    <col min="4142" max="4142" width="0" style="31" hidden="1" customWidth="1"/>
    <col min="4143" max="4143" width="7" style="31" bestFit="1" customWidth="1"/>
    <col min="4144" max="4144" width="0" style="31" hidden="1" customWidth="1"/>
    <col min="4145" max="4145" width="12.6640625" style="31" customWidth="1"/>
    <col min="4146" max="4146" width="0" style="31" hidden="1" customWidth="1"/>
    <col min="4147" max="4147" width="12" style="31" customWidth="1"/>
    <col min="4148" max="4148" width="0" style="31" hidden="1" customWidth="1"/>
    <col min="4149" max="4149" width="7" style="31" bestFit="1" customWidth="1"/>
    <col min="4150" max="4150" width="0" style="31" hidden="1" customWidth="1"/>
    <col min="4151" max="4151" width="7" style="31" bestFit="1" customWidth="1"/>
    <col min="4152" max="4152" width="0" style="31" hidden="1" customWidth="1"/>
    <col min="4153" max="4153" width="15" style="31" bestFit="1" customWidth="1"/>
    <col min="4154" max="4154" width="0" style="31" hidden="1" customWidth="1"/>
    <col min="4155" max="4155" width="7.6640625" style="31" bestFit="1" customWidth="1"/>
    <col min="4156" max="4157" width="0" style="31" hidden="1" customWidth="1"/>
    <col min="4158" max="4158" width="13.88671875" style="31" customWidth="1"/>
    <col min="4159" max="4159" width="0" style="31" hidden="1" customWidth="1"/>
    <col min="4160" max="4160" width="13.5546875" style="31" bestFit="1" customWidth="1"/>
    <col min="4161" max="4161" width="0" style="31" hidden="1" customWidth="1"/>
    <col min="4162" max="4162" width="10.109375" style="31" bestFit="1" customWidth="1"/>
    <col min="4163" max="4163" width="0" style="31" hidden="1" customWidth="1"/>
    <col min="4164" max="4164" width="13.44140625" style="31" customWidth="1"/>
    <col min="4165" max="4165" width="0" style="31" hidden="1" customWidth="1"/>
    <col min="4166" max="4166" width="11.88671875" style="31" bestFit="1" customWidth="1"/>
    <col min="4167" max="4167" width="0" style="31" hidden="1" customWidth="1"/>
    <col min="4168" max="4169" width="11.88671875" style="31" customWidth="1"/>
    <col min="4170" max="4170" width="6.44140625" style="31" bestFit="1" customWidth="1"/>
    <col min="4171" max="4171" width="0" style="31" hidden="1" customWidth="1"/>
    <col min="4172" max="4172" width="6.44140625" style="31" bestFit="1" customWidth="1"/>
    <col min="4173" max="4173" width="0" style="31" hidden="1" customWidth="1"/>
    <col min="4174" max="4174" width="6.44140625" style="31" bestFit="1" customWidth="1"/>
    <col min="4175" max="4175" width="0" style="31" hidden="1" customWidth="1"/>
    <col min="4176" max="4176" width="7" style="31" bestFit="1" customWidth="1"/>
    <col min="4177" max="4177" width="0" style="31" hidden="1" customWidth="1"/>
    <col min="4178" max="4178" width="6.44140625" style="31" bestFit="1" customWidth="1"/>
    <col min="4179" max="4179" width="0" style="31" hidden="1" customWidth="1"/>
    <col min="4180" max="4180" width="6.44140625" style="31" bestFit="1" customWidth="1"/>
    <col min="4181" max="4181" width="0" style="31" hidden="1" customWidth="1"/>
    <col min="4182" max="4182" width="6.44140625" style="31" bestFit="1" customWidth="1"/>
    <col min="4183" max="4183" width="0" style="31" hidden="1" customWidth="1"/>
    <col min="4184" max="4184" width="6.44140625" style="31" bestFit="1" customWidth="1"/>
    <col min="4185" max="4185" width="0" style="31" hidden="1" customWidth="1"/>
    <col min="4186" max="4186" width="7" style="31" bestFit="1" customWidth="1"/>
    <col min="4187" max="4187" width="0" style="31" hidden="1" customWidth="1"/>
    <col min="4188" max="4188" width="6.44140625" style="31" bestFit="1" customWidth="1"/>
    <col min="4189" max="4189" width="0" style="31" hidden="1" customWidth="1"/>
    <col min="4190" max="4190" width="6.44140625" style="31" bestFit="1" customWidth="1"/>
    <col min="4191" max="4191" width="0" style="31" hidden="1" customWidth="1"/>
    <col min="4192" max="4192" width="6.44140625" style="31" bestFit="1" customWidth="1"/>
    <col min="4193" max="4193" width="0" style="31" hidden="1" customWidth="1"/>
    <col min="4194" max="4194" width="8.5546875" style="31" bestFit="1" customWidth="1"/>
    <col min="4195" max="4197" width="0" style="31" hidden="1" customWidth="1"/>
    <col min="4198" max="4198" width="7.33203125" style="31" bestFit="1" customWidth="1"/>
    <col min="4199" max="4199" width="0" style="31" hidden="1" customWidth="1"/>
    <col min="4200" max="4200" width="6.44140625" style="31" bestFit="1" customWidth="1"/>
    <col min="4201" max="4201" width="0" style="31" hidden="1" customWidth="1"/>
    <col min="4202" max="4202" width="6.44140625" style="31" bestFit="1" customWidth="1"/>
    <col min="4203" max="4203" width="0" style="31" hidden="1" customWidth="1"/>
    <col min="4204" max="4204" width="6.44140625" style="31" bestFit="1" customWidth="1"/>
    <col min="4205" max="4205" width="0" style="31" hidden="1" customWidth="1"/>
    <col min="4206" max="4206" width="6.44140625" style="31" bestFit="1" customWidth="1"/>
    <col min="4207" max="4207" width="0" style="31" hidden="1" customWidth="1"/>
    <col min="4208" max="4208" width="7.33203125" style="31" bestFit="1" customWidth="1"/>
    <col min="4209" max="4209" width="0" style="31" hidden="1" customWidth="1"/>
    <col min="4210" max="4210" width="6.44140625" style="31" bestFit="1" customWidth="1"/>
    <col min="4211" max="4211" width="0" style="31" hidden="1" customWidth="1"/>
    <col min="4212" max="4212" width="7.33203125" style="31" bestFit="1" customWidth="1"/>
    <col min="4213" max="4213" width="0" style="31" hidden="1" customWidth="1"/>
    <col min="4214" max="4214" width="7" style="31" bestFit="1" customWidth="1"/>
    <col min="4215" max="4215" width="0" style="31" hidden="1" customWidth="1"/>
    <col min="4216" max="4216" width="6.44140625" style="31" bestFit="1" customWidth="1"/>
    <col min="4217" max="4217" width="0" style="31" hidden="1" customWidth="1"/>
    <col min="4218" max="4218" width="6.33203125" style="31" bestFit="1" customWidth="1"/>
    <col min="4219" max="4219" width="0" style="31" hidden="1" customWidth="1"/>
    <col min="4220" max="4220" width="6.44140625" style="31" bestFit="1" customWidth="1"/>
    <col min="4221" max="4221" width="0" style="31" hidden="1" customWidth="1"/>
    <col min="4222" max="4222" width="6.33203125" style="31" bestFit="1" customWidth="1"/>
    <col min="4223" max="4223" width="0" style="31" hidden="1" customWidth="1"/>
    <col min="4224" max="4224" width="6.44140625" style="31" bestFit="1" customWidth="1"/>
    <col min="4225" max="4225" width="0" style="31" hidden="1" customWidth="1"/>
    <col min="4226" max="4226" width="6.44140625" style="31" bestFit="1" customWidth="1"/>
    <col min="4227" max="4227" width="0" style="31" hidden="1" customWidth="1"/>
    <col min="4228" max="4228" width="6.44140625" style="31" customWidth="1"/>
    <col min="4229" max="4229" width="0" style="31" hidden="1" customWidth="1"/>
    <col min="4230" max="4230" width="6.6640625" style="31" customWidth="1"/>
    <col min="4231" max="4231" width="0" style="31" hidden="1" customWidth="1"/>
    <col min="4232" max="4232" width="6.44140625" style="31" bestFit="1" customWidth="1"/>
    <col min="4233" max="4233" width="0" style="31" hidden="1" customWidth="1"/>
    <col min="4234" max="4354" width="9.109375" style="31"/>
    <col min="4355" max="4355" width="18.33203125" style="31" customWidth="1"/>
    <col min="4356" max="4356" width="12.33203125" style="31" customWidth="1"/>
    <col min="4357" max="4357" width="7.88671875" style="31" customWidth="1"/>
    <col min="4358" max="4358" width="25" style="31" customWidth="1"/>
    <col min="4359" max="4359" width="11" style="31" customWidth="1"/>
    <col min="4360" max="4360" width="0" style="31" hidden="1" customWidth="1"/>
    <col min="4361" max="4361" width="10.88671875" style="31" customWidth="1"/>
    <col min="4362" max="4362" width="0" style="31" hidden="1" customWidth="1"/>
    <col min="4363" max="4363" width="9.109375" style="31"/>
    <col min="4364" max="4364" width="8.33203125" style="31" customWidth="1"/>
    <col min="4365" max="4367" width="0" style="31" hidden="1" customWidth="1"/>
    <col min="4368" max="4368" width="17" style="31" customWidth="1"/>
    <col min="4369" max="4369" width="0" style="31" hidden="1" customWidth="1"/>
    <col min="4370" max="4370" width="8.44140625" style="31" bestFit="1" customWidth="1"/>
    <col min="4371" max="4373" width="0" style="31" hidden="1" customWidth="1"/>
    <col min="4374" max="4374" width="8.88671875" style="31" customWidth="1"/>
    <col min="4375" max="4376" width="0" style="31" hidden="1" customWidth="1"/>
    <col min="4377" max="4377" width="8.44140625" style="31" customWidth="1"/>
    <col min="4378" max="4378" width="11.6640625" style="31" customWidth="1"/>
    <col min="4379" max="4379" width="10" style="31" customWidth="1"/>
    <col min="4380" max="4380" width="0" style="31" hidden="1" customWidth="1"/>
    <col min="4381" max="4381" width="14.33203125" style="31" customWidth="1"/>
    <col min="4382" max="4383" width="0" style="31" hidden="1" customWidth="1"/>
    <col min="4384" max="4384" width="11" style="31" customWidth="1"/>
    <col min="4385" max="4385" width="12.44140625" style="31" customWidth="1"/>
    <col min="4386" max="4386" width="0" style="31" hidden="1" customWidth="1"/>
    <col min="4387" max="4387" width="8.88671875" style="31" bestFit="1" customWidth="1"/>
    <col min="4388" max="4388" width="0" style="31" hidden="1" customWidth="1"/>
    <col min="4389" max="4389" width="9" style="31" customWidth="1"/>
    <col min="4390" max="4390" width="0" style="31" hidden="1" customWidth="1"/>
    <col min="4391" max="4391" width="9.44140625" style="31" bestFit="1" customWidth="1"/>
    <col min="4392" max="4392" width="0" style="31" hidden="1" customWidth="1"/>
    <col min="4393" max="4393" width="7.5546875" style="31" customWidth="1"/>
    <col min="4394" max="4394" width="0" style="31" hidden="1" customWidth="1"/>
    <col min="4395" max="4395" width="7.88671875" style="31" customWidth="1"/>
    <col min="4396" max="4396" width="0" style="31" hidden="1" customWidth="1"/>
    <col min="4397" max="4397" width="7.6640625" style="31" bestFit="1" customWidth="1"/>
    <col min="4398" max="4398" width="0" style="31" hidden="1" customWidth="1"/>
    <col min="4399" max="4399" width="7" style="31" bestFit="1" customWidth="1"/>
    <col min="4400" max="4400" width="0" style="31" hidden="1" customWidth="1"/>
    <col min="4401" max="4401" width="12.6640625" style="31" customWidth="1"/>
    <col min="4402" max="4402" width="0" style="31" hidden="1" customWidth="1"/>
    <col min="4403" max="4403" width="12" style="31" customWidth="1"/>
    <col min="4404" max="4404" width="0" style="31" hidden="1" customWidth="1"/>
    <col min="4405" max="4405" width="7" style="31" bestFit="1" customWidth="1"/>
    <col min="4406" max="4406" width="0" style="31" hidden="1" customWidth="1"/>
    <col min="4407" max="4407" width="7" style="31" bestFit="1" customWidth="1"/>
    <col min="4408" max="4408" width="0" style="31" hidden="1" customWidth="1"/>
    <col min="4409" max="4409" width="15" style="31" bestFit="1" customWidth="1"/>
    <col min="4410" max="4410" width="0" style="31" hidden="1" customWidth="1"/>
    <col min="4411" max="4411" width="7.6640625" style="31" bestFit="1" customWidth="1"/>
    <col min="4412" max="4413" width="0" style="31" hidden="1" customWidth="1"/>
    <col min="4414" max="4414" width="13.88671875" style="31" customWidth="1"/>
    <col min="4415" max="4415" width="0" style="31" hidden="1" customWidth="1"/>
    <col min="4416" max="4416" width="13.5546875" style="31" bestFit="1" customWidth="1"/>
    <col min="4417" max="4417" width="0" style="31" hidden="1" customWidth="1"/>
    <col min="4418" max="4418" width="10.109375" style="31" bestFit="1" customWidth="1"/>
    <col min="4419" max="4419" width="0" style="31" hidden="1" customWidth="1"/>
    <col min="4420" max="4420" width="13.44140625" style="31" customWidth="1"/>
    <col min="4421" max="4421" width="0" style="31" hidden="1" customWidth="1"/>
    <col min="4422" max="4422" width="11.88671875" style="31" bestFit="1" customWidth="1"/>
    <col min="4423" max="4423" width="0" style="31" hidden="1" customWidth="1"/>
    <col min="4424" max="4425" width="11.88671875" style="31" customWidth="1"/>
    <col min="4426" max="4426" width="6.44140625" style="31" bestFit="1" customWidth="1"/>
    <col min="4427" max="4427" width="0" style="31" hidden="1" customWidth="1"/>
    <col min="4428" max="4428" width="6.44140625" style="31" bestFit="1" customWidth="1"/>
    <col min="4429" max="4429" width="0" style="31" hidden="1" customWidth="1"/>
    <col min="4430" max="4430" width="6.44140625" style="31" bestFit="1" customWidth="1"/>
    <col min="4431" max="4431" width="0" style="31" hidden="1" customWidth="1"/>
    <col min="4432" max="4432" width="7" style="31" bestFit="1" customWidth="1"/>
    <col min="4433" max="4433" width="0" style="31" hidden="1" customWidth="1"/>
    <col min="4434" max="4434" width="6.44140625" style="31" bestFit="1" customWidth="1"/>
    <col min="4435" max="4435" width="0" style="31" hidden="1" customWidth="1"/>
    <col min="4436" max="4436" width="6.44140625" style="31" bestFit="1" customWidth="1"/>
    <col min="4437" max="4437" width="0" style="31" hidden="1" customWidth="1"/>
    <col min="4438" max="4438" width="6.44140625" style="31" bestFit="1" customWidth="1"/>
    <col min="4439" max="4439" width="0" style="31" hidden="1" customWidth="1"/>
    <col min="4440" max="4440" width="6.44140625" style="31" bestFit="1" customWidth="1"/>
    <col min="4441" max="4441" width="0" style="31" hidden="1" customWidth="1"/>
    <col min="4442" max="4442" width="7" style="31" bestFit="1" customWidth="1"/>
    <col min="4443" max="4443" width="0" style="31" hidden="1" customWidth="1"/>
    <col min="4444" max="4444" width="6.44140625" style="31" bestFit="1" customWidth="1"/>
    <col min="4445" max="4445" width="0" style="31" hidden="1" customWidth="1"/>
    <col min="4446" max="4446" width="6.44140625" style="31" bestFit="1" customWidth="1"/>
    <col min="4447" max="4447" width="0" style="31" hidden="1" customWidth="1"/>
    <col min="4448" max="4448" width="6.44140625" style="31" bestFit="1" customWidth="1"/>
    <col min="4449" max="4449" width="0" style="31" hidden="1" customWidth="1"/>
    <col min="4450" max="4450" width="8.5546875" style="31" bestFit="1" customWidth="1"/>
    <col min="4451" max="4453" width="0" style="31" hidden="1" customWidth="1"/>
    <col min="4454" max="4454" width="7.33203125" style="31" bestFit="1" customWidth="1"/>
    <col min="4455" max="4455" width="0" style="31" hidden="1" customWidth="1"/>
    <col min="4456" max="4456" width="6.44140625" style="31" bestFit="1" customWidth="1"/>
    <col min="4457" max="4457" width="0" style="31" hidden="1" customWidth="1"/>
    <col min="4458" max="4458" width="6.44140625" style="31" bestFit="1" customWidth="1"/>
    <col min="4459" max="4459" width="0" style="31" hidden="1" customWidth="1"/>
    <col min="4460" max="4460" width="6.44140625" style="31" bestFit="1" customWidth="1"/>
    <col min="4461" max="4461" width="0" style="31" hidden="1" customWidth="1"/>
    <col min="4462" max="4462" width="6.44140625" style="31" bestFit="1" customWidth="1"/>
    <col min="4463" max="4463" width="0" style="31" hidden="1" customWidth="1"/>
    <col min="4464" max="4464" width="7.33203125" style="31" bestFit="1" customWidth="1"/>
    <col min="4465" max="4465" width="0" style="31" hidden="1" customWidth="1"/>
    <col min="4466" max="4466" width="6.44140625" style="31" bestFit="1" customWidth="1"/>
    <col min="4467" max="4467" width="0" style="31" hidden="1" customWidth="1"/>
    <col min="4468" max="4468" width="7.33203125" style="31" bestFit="1" customWidth="1"/>
    <col min="4469" max="4469" width="0" style="31" hidden="1" customWidth="1"/>
    <col min="4470" max="4470" width="7" style="31" bestFit="1" customWidth="1"/>
    <col min="4471" max="4471" width="0" style="31" hidden="1" customWidth="1"/>
    <col min="4472" max="4472" width="6.44140625" style="31" bestFit="1" customWidth="1"/>
    <col min="4473" max="4473" width="0" style="31" hidden="1" customWidth="1"/>
    <col min="4474" max="4474" width="6.33203125" style="31" bestFit="1" customWidth="1"/>
    <col min="4475" max="4475" width="0" style="31" hidden="1" customWidth="1"/>
    <col min="4476" max="4476" width="6.44140625" style="31" bestFit="1" customWidth="1"/>
    <col min="4477" max="4477" width="0" style="31" hidden="1" customWidth="1"/>
    <col min="4478" max="4478" width="6.33203125" style="31" bestFit="1" customWidth="1"/>
    <col min="4479" max="4479" width="0" style="31" hidden="1" customWidth="1"/>
    <col min="4480" max="4480" width="6.44140625" style="31" bestFit="1" customWidth="1"/>
    <col min="4481" max="4481" width="0" style="31" hidden="1" customWidth="1"/>
    <col min="4482" max="4482" width="6.44140625" style="31" bestFit="1" customWidth="1"/>
    <col min="4483" max="4483" width="0" style="31" hidden="1" customWidth="1"/>
    <col min="4484" max="4484" width="6.44140625" style="31" customWidth="1"/>
    <col min="4485" max="4485" width="0" style="31" hidden="1" customWidth="1"/>
    <col min="4486" max="4486" width="6.6640625" style="31" customWidth="1"/>
    <col min="4487" max="4487" width="0" style="31" hidden="1" customWidth="1"/>
    <col min="4488" max="4488" width="6.44140625" style="31" bestFit="1" customWidth="1"/>
    <col min="4489" max="4489" width="0" style="31" hidden="1" customWidth="1"/>
    <col min="4490" max="4610" width="9.109375" style="31"/>
    <col min="4611" max="4611" width="18.33203125" style="31" customWidth="1"/>
    <col min="4612" max="4612" width="12.33203125" style="31" customWidth="1"/>
    <col min="4613" max="4613" width="7.88671875" style="31" customWidth="1"/>
    <col min="4614" max="4614" width="25" style="31" customWidth="1"/>
    <col min="4615" max="4615" width="11" style="31" customWidth="1"/>
    <col min="4616" max="4616" width="0" style="31" hidden="1" customWidth="1"/>
    <col min="4617" max="4617" width="10.88671875" style="31" customWidth="1"/>
    <col min="4618" max="4618" width="0" style="31" hidden="1" customWidth="1"/>
    <col min="4619" max="4619" width="9.109375" style="31"/>
    <col min="4620" max="4620" width="8.33203125" style="31" customWidth="1"/>
    <col min="4621" max="4623" width="0" style="31" hidden="1" customWidth="1"/>
    <col min="4624" max="4624" width="17" style="31" customWidth="1"/>
    <col min="4625" max="4625" width="0" style="31" hidden="1" customWidth="1"/>
    <col min="4626" max="4626" width="8.44140625" style="31" bestFit="1" customWidth="1"/>
    <col min="4627" max="4629" width="0" style="31" hidden="1" customWidth="1"/>
    <col min="4630" max="4630" width="8.88671875" style="31" customWidth="1"/>
    <col min="4631" max="4632" width="0" style="31" hidden="1" customWidth="1"/>
    <col min="4633" max="4633" width="8.44140625" style="31" customWidth="1"/>
    <col min="4634" max="4634" width="11.6640625" style="31" customWidth="1"/>
    <col min="4635" max="4635" width="10" style="31" customWidth="1"/>
    <col min="4636" max="4636" width="0" style="31" hidden="1" customWidth="1"/>
    <col min="4637" max="4637" width="14.33203125" style="31" customWidth="1"/>
    <col min="4638" max="4639" width="0" style="31" hidden="1" customWidth="1"/>
    <col min="4640" max="4640" width="11" style="31" customWidth="1"/>
    <col min="4641" max="4641" width="12.44140625" style="31" customWidth="1"/>
    <col min="4642" max="4642" width="0" style="31" hidden="1" customWidth="1"/>
    <col min="4643" max="4643" width="8.88671875" style="31" bestFit="1" customWidth="1"/>
    <col min="4644" max="4644" width="0" style="31" hidden="1" customWidth="1"/>
    <col min="4645" max="4645" width="9" style="31" customWidth="1"/>
    <col min="4646" max="4646" width="0" style="31" hidden="1" customWidth="1"/>
    <col min="4647" max="4647" width="9.44140625" style="31" bestFit="1" customWidth="1"/>
    <col min="4648" max="4648" width="0" style="31" hidden="1" customWidth="1"/>
    <col min="4649" max="4649" width="7.5546875" style="31" customWidth="1"/>
    <col min="4650" max="4650" width="0" style="31" hidden="1" customWidth="1"/>
    <col min="4651" max="4651" width="7.88671875" style="31" customWidth="1"/>
    <col min="4652" max="4652" width="0" style="31" hidden="1" customWidth="1"/>
    <col min="4653" max="4653" width="7.6640625" style="31" bestFit="1" customWidth="1"/>
    <col min="4654" max="4654" width="0" style="31" hidden="1" customWidth="1"/>
    <col min="4655" max="4655" width="7" style="31" bestFit="1" customWidth="1"/>
    <col min="4656" max="4656" width="0" style="31" hidden="1" customWidth="1"/>
    <col min="4657" max="4657" width="12.6640625" style="31" customWidth="1"/>
    <col min="4658" max="4658" width="0" style="31" hidden="1" customWidth="1"/>
    <col min="4659" max="4659" width="12" style="31" customWidth="1"/>
    <col min="4660" max="4660" width="0" style="31" hidden="1" customWidth="1"/>
    <col min="4661" max="4661" width="7" style="31" bestFit="1" customWidth="1"/>
    <col min="4662" max="4662" width="0" style="31" hidden="1" customWidth="1"/>
    <col min="4663" max="4663" width="7" style="31" bestFit="1" customWidth="1"/>
    <col min="4664" max="4664" width="0" style="31" hidden="1" customWidth="1"/>
    <col min="4665" max="4665" width="15" style="31" bestFit="1" customWidth="1"/>
    <col min="4666" max="4666" width="0" style="31" hidden="1" customWidth="1"/>
    <col min="4667" max="4667" width="7.6640625" style="31" bestFit="1" customWidth="1"/>
    <col min="4668" max="4669" width="0" style="31" hidden="1" customWidth="1"/>
    <col min="4670" max="4670" width="13.88671875" style="31" customWidth="1"/>
    <col min="4671" max="4671" width="0" style="31" hidden="1" customWidth="1"/>
    <col min="4672" max="4672" width="13.5546875" style="31" bestFit="1" customWidth="1"/>
    <col min="4673" max="4673" width="0" style="31" hidden="1" customWidth="1"/>
    <col min="4674" max="4674" width="10.109375" style="31" bestFit="1" customWidth="1"/>
    <col min="4675" max="4675" width="0" style="31" hidden="1" customWidth="1"/>
    <col min="4676" max="4676" width="13.44140625" style="31" customWidth="1"/>
    <col min="4677" max="4677" width="0" style="31" hidden="1" customWidth="1"/>
    <col min="4678" max="4678" width="11.88671875" style="31" bestFit="1" customWidth="1"/>
    <col min="4679" max="4679" width="0" style="31" hidden="1" customWidth="1"/>
    <col min="4680" max="4681" width="11.88671875" style="31" customWidth="1"/>
    <col min="4682" max="4682" width="6.44140625" style="31" bestFit="1" customWidth="1"/>
    <col min="4683" max="4683" width="0" style="31" hidden="1" customWidth="1"/>
    <col min="4684" max="4684" width="6.44140625" style="31" bestFit="1" customWidth="1"/>
    <col min="4685" max="4685" width="0" style="31" hidden="1" customWidth="1"/>
    <col min="4686" max="4686" width="6.44140625" style="31" bestFit="1" customWidth="1"/>
    <col min="4687" max="4687" width="0" style="31" hidden="1" customWidth="1"/>
    <col min="4688" max="4688" width="7" style="31" bestFit="1" customWidth="1"/>
    <col min="4689" max="4689" width="0" style="31" hidden="1" customWidth="1"/>
    <col min="4690" max="4690" width="6.44140625" style="31" bestFit="1" customWidth="1"/>
    <col min="4691" max="4691" width="0" style="31" hidden="1" customWidth="1"/>
    <col min="4692" max="4692" width="6.44140625" style="31" bestFit="1" customWidth="1"/>
    <col min="4693" max="4693" width="0" style="31" hidden="1" customWidth="1"/>
    <col min="4694" max="4694" width="6.44140625" style="31" bestFit="1" customWidth="1"/>
    <col min="4695" max="4695" width="0" style="31" hidden="1" customWidth="1"/>
    <col min="4696" max="4696" width="6.44140625" style="31" bestFit="1" customWidth="1"/>
    <col min="4697" max="4697" width="0" style="31" hidden="1" customWidth="1"/>
    <col min="4698" max="4698" width="7" style="31" bestFit="1" customWidth="1"/>
    <col min="4699" max="4699" width="0" style="31" hidden="1" customWidth="1"/>
    <col min="4700" max="4700" width="6.44140625" style="31" bestFit="1" customWidth="1"/>
    <col min="4701" max="4701" width="0" style="31" hidden="1" customWidth="1"/>
    <col min="4702" max="4702" width="6.44140625" style="31" bestFit="1" customWidth="1"/>
    <col min="4703" max="4703" width="0" style="31" hidden="1" customWidth="1"/>
    <col min="4704" max="4704" width="6.44140625" style="31" bestFit="1" customWidth="1"/>
    <col min="4705" max="4705" width="0" style="31" hidden="1" customWidth="1"/>
    <col min="4706" max="4706" width="8.5546875" style="31" bestFit="1" customWidth="1"/>
    <col min="4707" max="4709" width="0" style="31" hidden="1" customWidth="1"/>
    <col min="4710" max="4710" width="7.33203125" style="31" bestFit="1" customWidth="1"/>
    <col min="4711" max="4711" width="0" style="31" hidden="1" customWidth="1"/>
    <col min="4712" max="4712" width="6.44140625" style="31" bestFit="1" customWidth="1"/>
    <col min="4713" max="4713" width="0" style="31" hidden="1" customWidth="1"/>
    <col min="4714" max="4714" width="6.44140625" style="31" bestFit="1" customWidth="1"/>
    <col min="4715" max="4715" width="0" style="31" hidden="1" customWidth="1"/>
    <col min="4716" max="4716" width="6.44140625" style="31" bestFit="1" customWidth="1"/>
    <col min="4717" max="4717" width="0" style="31" hidden="1" customWidth="1"/>
    <col min="4718" max="4718" width="6.44140625" style="31" bestFit="1" customWidth="1"/>
    <col min="4719" max="4719" width="0" style="31" hidden="1" customWidth="1"/>
    <col min="4720" max="4720" width="7.33203125" style="31" bestFit="1" customWidth="1"/>
    <col min="4721" max="4721" width="0" style="31" hidden="1" customWidth="1"/>
    <col min="4722" max="4722" width="6.44140625" style="31" bestFit="1" customWidth="1"/>
    <col min="4723" max="4723" width="0" style="31" hidden="1" customWidth="1"/>
    <col min="4724" max="4724" width="7.33203125" style="31" bestFit="1" customWidth="1"/>
    <col min="4725" max="4725" width="0" style="31" hidden="1" customWidth="1"/>
    <col min="4726" max="4726" width="7" style="31" bestFit="1" customWidth="1"/>
    <col min="4727" max="4727" width="0" style="31" hidden="1" customWidth="1"/>
    <col min="4728" max="4728" width="6.44140625" style="31" bestFit="1" customWidth="1"/>
    <col min="4729" max="4729" width="0" style="31" hidden="1" customWidth="1"/>
    <col min="4730" max="4730" width="6.33203125" style="31" bestFit="1" customWidth="1"/>
    <col min="4731" max="4731" width="0" style="31" hidden="1" customWidth="1"/>
    <col min="4732" max="4732" width="6.44140625" style="31" bestFit="1" customWidth="1"/>
    <col min="4733" max="4733" width="0" style="31" hidden="1" customWidth="1"/>
    <col min="4734" max="4734" width="6.33203125" style="31" bestFit="1" customWidth="1"/>
    <col min="4735" max="4735" width="0" style="31" hidden="1" customWidth="1"/>
    <col min="4736" max="4736" width="6.44140625" style="31" bestFit="1" customWidth="1"/>
    <col min="4737" max="4737" width="0" style="31" hidden="1" customWidth="1"/>
    <col min="4738" max="4738" width="6.44140625" style="31" bestFit="1" customWidth="1"/>
    <col min="4739" max="4739" width="0" style="31" hidden="1" customWidth="1"/>
    <col min="4740" max="4740" width="6.44140625" style="31" customWidth="1"/>
    <col min="4741" max="4741" width="0" style="31" hidden="1" customWidth="1"/>
    <col min="4742" max="4742" width="6.6640625" style="31" customWidth="1"/>
    <col min="4743" max="4743" width="0" style="31" hidden="1" customWidth="1"/>
    <col min="4744" max="4744" width="6.44140625" style="31" bestFit="1" customWidth="1"/>
    <col min="4745" max="4745" width="0" style="31" hidden="1" customWidth="1"/>
    <col min="4746" max="4866" width="9.109375" style="31"/>
    <col min="4867" max="4867" width="18.33203125" style="31" customWidth="1"/>
    <col min="4868" max="4868" width="12.33203125" style="31" customWidth="1"/>
    <col min="4869" max="4869" width="7.88671875" style="31" customWidth="1"/>
    <col min="4870" max="4870" width="25" style="31" customWidth="1"/>
    <col min="4871" max="4871" width="11" style="31" customWidth="1"/>
    <col min="4872" max="4872" width="0" style="31" hidden="1" customWidth="1"/>
    <col min="4873" max="4873" width="10.88671875" style="31" customWidth="1"/>
    <col min="4874" max="4874" width="0" style="31" hidden="1" customWidth="1"/>
    <col min="4875" max="4875" width="9.109375" style="31"/>
    <col min="4876" max="4876" width="8.33203125" style="31" customWidth="1"/>
    <col min="4877" max="4879" width="0" style="31" hidden="1" customWidth="1"/>
    <col min="4880" max="4880" width="17" style="31" customWidth="1"/>
    <col min="4881" max="4881" width="0" style="31" hidden="1" customWidth="1"/>
    <col min="4882" max="4882" width="8.44140625" style="31" bestFit="1" customWidth="1"/>
    <col min="4883" max="4885" width="0" style="31" hidden="1" customWidth="1"/>
    <col min="4886" max="4886" width="8.88671875" style="31" customWidth="1"/>
    <col min="4887" max="4888" width="0" style="31" hidden="1" customWidth="1"/>
    <col min="4889" max="4889" width="8.44140625" style="31" customWidth="1"/>
    <col min="4890" max="4890" width="11.6640625" style="31" customWidth="1"/>
    <col min="4891" max="4891" width="10" style="31" customWidth="1"/>
    <col min="4892" max="4892" width="0" style="31" hidden="1" customWidth="1"/>
    <col min="4893" max="4893" width="14.33203125" style="31" customWidth="1"/>
    <col min="4894" max="4895" width="0" style="31" hidden="1" customWidth="1"/>
    <col min="4896" max="4896" width="11" style="31" customWidth="1"/>
    <col min="4897" max="4897" width="12.44140625" style="31" customWidth="1"/>
    <col min="4898" max="4898" width="0" style="31" hidden="1" customWidth="1"/>
    <col min="4899" max="4899" width="8.88671875" style="31" bestFit="1" customWidth="1"/>
    <col min="4900" max="4900" width="0" style="31" hidden="1" customWidth="1"/>
    <col min="4901" max="4901" width="9" style="31" customWidth="1"/>
    <col min="4902" max="4902" width="0" style="31" hidden="1" customWidth="1"/>
    <col min="4903" max="4903" width="9.44140625" style="31" bestFit="1" customWidth="1"/>
    <col min="4904" max="4904" width="0" style="31" hidden="1" customWidth="1"/>
    <col min="4905" max="4905" width="7.5546875" style="31" customWidth="1"/>
    <col min="4906" max="4906" width="0" style="31" hidden="1" customWidth="1"/>
    <col min="4907" max="4907" width="7.88671875" style="31" customWidth="1"/>
    <col min="4908" max="4908" width="0" style="31" hidden="1" customWidth="1"/>
    <col min="4909" max="4909" width="7.6640625" style="31" bestFit="1" customWidth="1"/>
    <col min="4910" max="4910" width="0" style="31" hidden="1" customWidth="1"/>
    <col min="4911" max="4911" width="7" style="31" bestFit="1" customWidth="1"/>
    <col min="4912" max="4912" width="0" style="31" hidden="1" customWidth="1"/>
    <col min="4913" max="4913" width="12.6640625" style="31" customWidth="1"/>
    <col min="4914" max="4914" width="0" style="31" hidden="1" customWidth="1"/>
    <col min="4915" max="4915" width="12" style="31" customWidth="1"/>
    <col min="4916" max="4916" width="0" style="31" hidden="1" customWidth="1"/>
    <col min="4917" max="4917" width="7" style="31" bestFit="1" customWidth="1"/>
    <col min="4918" max="4918" width="0" style="31" hidden="1" customWidth="1"/>
    <col min="4919" max="4919" width="7" style="31" bestFit="1" customWidth="1"/>
    <col min="4920" max="4920" width="0" style="31" hidden="1" customWidth="1"/>
    <col min="4921" max="4921" width="15" style="31" bestFit="1" customWidth="1"/>
    <col min="4922" max="4922" width="0" style="31" hidden="1" customWidth="1"/>
    <col min="4923" max="4923" width="7.6640625" style="31" bestFit="1" customWidth="1"/>
    <col min="4924" max="4925" width="0" style="31" hidden="1" customWidth="1"/>
    <col min="4926" max="4926" width="13.88671875" style="31" customWidth="1"/>
    <col min="4927" max="4927" width="0" style="31" hidden="1" customWidth="1"/>
    <col min="4928" max="4928" width="13.5546875" style="31" bestFit="1" customWidth="1"/>
    <col min="4929" max="4929" width="0" style="31" hidden="1" customWidth="1"/>
    <col min="4930" max="4930" width="10.109375" style="31" bestFit="1" customWidth="1"/>
    <col min="4931" max="4931" width="0" style="31" hidden="1" customWidth="1"/>
    <col min="4932" max="4932" width="13.44140625" style="31" customWidth="1"/>
    <col min="4933" max="4933" width="0" style="31" hidden="1" customWidth="1"/>
    <col min="4934" max="4934" width="11.88671875" style="31" bestFit="1" customWidth="1"/>
    <col min="4935" max="4935" width="0" style="31" hidden="1" customWidth="1"/>
    <col min="4936" max="4937" width="11.88671875" style="31" customWidth="1"/>
    <col min="4938" max="4938" width="6.44140625" style="31" bestFit="1" customWidth="1"/>
    <col min="4939" max="4939" width="0" style="31" hidden="1" customWidth="1"/>
    <col min="4940" max="4940" width="6.44140625" style="31" bestFit="1" customWidth="1"/>
    <col min="4941" max="4941" width="0" style="31" hidden="1" customWidth="1"/>
    <col min="4942" max="4942" width="6.44140625" style="31" bestFit="1" customWidth="1"/>
    <col min="4943" max="4943" width="0" style="31" hidden="1" customWidth="1"/>
    <col min="4944" max="4944" width="7" style="31" bestFit="1" customWidth="1"/>
    <col min="4945" max="4945" width="0" style="31" hidden="1" customWidth="1"/>
    <col min="4946" max="4946" width="6.44140625" style="31" bestFit="1" customWidth="1"/>
    <col min="4947" max="4947" width="0" style="31" hidden="1" customWidth="1"/>
    <col min="4948" max="4948" width="6.44140625" style="31" bestFit="1" customWidth="1"/>
    <col min="4949" max="4949" width="0" style="31" hidden="1" customWidth="1"/>
    <col min="4950" max="4950" width="6.44140625" style="31" bestFit="1" customWidth="1"/>
    <col min="4951" max="4951" width="0" style="31" hidden="1" customWidth="1"/>
    <col min="4952" max="4952" width="6.44140625" style="31" bestFit="1" customWidth="1"/>
    <col min="4953" max="4953" width="0" style="31" hidden="1" customWidth="1"/>
    <col min="4954" max="4954" width="7" style="31" bestFit="1" customWidth="1"/>
    <col min="4955" max="4955" width="0" style="31" hidden="1" customWidth="1"/>
    <col min="4956" max="4956" width="6.44140625" style="31" bestFit="1" customWidth="1"/>
    <col min="4957" max="4957" width="0" style="31" hidden="1" customWidth="1"/>
    <col min="4958" max="4958" width="6.44140625" style="31" bestFit="1" customWidth="1"/>
    <col min="4959" max="4959" width="0" style="31" hidden="1" customWidth="1"/>
    <col min="4960" max="4960" width="6.44140625" style="31" bestFit="1" customWidth="1"/>
    <col min="4961" max="4961" width="0" style="31" hidden="1" customWidth="1"/>
    <col min="4962" max="4962" width="8.5546875" style="31" bestFit="1" customWidth="1"/>
    <col min="4963" max="4965" width="0" style="31" hidden="1" customWidth="1"/>
    <col min="4966" max="4966" width="7.33203125" style="31" bestFit="1" customWidth="1"/>
    <col min="4967" max="4967" width="0" style="31" hidden="1" customWidth="1"/>
    <col min="4968" max="4968" width="6.44140625" style="31" bestFit="1" customWidth="1"/>
    <col min="4969" max="4969" width="0" style="31" hidden="1" customWidth="1"/>
    <col min="4970" max="4970" width="6.44140625" style="31" bestFit="1" customWidth="1"/>
    <col min="4971" max="4971" width="0" style="31" hidden="1" customWidth="1"/>
    <col min="4972" max="4972" width="6.44140625" style="31" bestFit="1" customWidth="1"/>
    <col min="4973" max="4973" width="0" style="31" hidden="1" customWidth="1"/>
    <col min="4974" max="4974" width="6.44140625" style="31" bestFit="1" customWidth="1"/>
    <col min="4975" max="4975" width="0" style="31" hidden="1" customWidth="1"/>
    <col min="4976" max="4976" width="7.33203125" style="31" bestFit="1" customWidth="1"/>
    <col min="4977" max="4977" width="0" style="31" hidden="1" customWidth="1"/>
    <col min="4978" max="4978" width="6.44140625" style="31" bestFit="1" customWidth="1"/>
    <col min="4979" max="4979" width="0" style="31" hidden="1" customWidth="1"/>
    <col min="4980" max="4980" width="7.33203125" style="31" bestFit="1" customWidth="1"/>
    <col min="4981" max="4981" width="0" style="31" hidden="1" customWidth="1"/>
    <col min="4982" max="4982" width="7" style="31" bestFit="1" customWidth="1"/>
    <col min="4983" max="4983" width="0" style="31" hidden="1" customWidth="1"/>
    <col min="4984" max="4984" width="6.44140625" style="31" bestFit="1" customWidth="1"/>
    <col min="4985" max="4985" width="0" style="31" hidden="1" customWidth="1"/>
    <col min="4986" max="4986" width="6.33203125" style="31" bestFit="1" customWidth="1"/>
    <col min="4987" max="4987" width="0" style="31" hidden="1" customWidth="1"/>
    <col min="4988" max="4988" width="6.44140625" style="31" bestFit="1" customWidth="1"/>
    <col min="4989" max="4989" width="0" style="31" hidden="1" customWidth="1"/>
    <col min="4990" max="4990" width="6.33203125" style="31" bestFit="1" customWidth="1"/>
    <col min="4991" max="4991" width="0" style="31" hidden="1" customWidth="1"/>
    <col min="4992" max="4992" width="6.44140625" style="31" bestFit="1" customWidth="1"/>
    <col min="4993" max="4993" width="0" style="31" hidden="1" customWidth="1"/>
    <col min="4994" max="4994" width="6.44140625" style="31" bestFit="1" customWidth="1"/>
    <col min="4995" max="4995" width="0" style="31" hidden="1" customWidth="1"/>
    <col min="4996" max="4996" width="6.44140625" style="31" customWidth="1"/>
    <col min="4997" max="4997" width="0" style="31" hidden="1" customWidth="1"/>
    <col min="4998" max="4998" width="6.6640625" style="31" customWidth="1"/>
    <col min="4999" max="4999" width="0" style="31" hidden="1" customWidth="1"/>
    <col min="5000" max="5000" width="6.44140625" style="31" bestFit="1" customWidth="1"/>
    <col min="5001" max="5001" width="0" style="31" hidden="1" customWidth="1"/>
    <col min="5002" max="5122" width="9.109375" style="31"/>
    <col min="5123" max="5123" width="18.33203125" style="31" customWidth="1"/>
    <col min="5124" max="5124" width="12.33203125" style="31" customWidth="1"/>
    <col min="5125" max="5125" width="7.88671875" style="31" customWidth="1"/>
    <col min="5126" max="5126" width="25" style="31" customWidth="1"/>
    <col min="5127" max="5127" width="11" style="31" customWidth="1"/>
    <col min="5128" max="5128" width="0" style="31" hidden="1" customWidth="1"/>
    <col min="5129" max="5129" width="10.88671875" style="31" customWidth="1"/>
    <col min="5130" max="5130" width="0" style="31" hidden="1" customWidth="1"/>
    <col min="5131" max="5131" width="9.109375" style="31"/>
    <col min="5132" max="5132" width="8.33203125" style="31" customWidth="1"/>
    <col min="5133" max="5135" width="0" style="31" hidden="1" customWidth="1"/>
    <col min="5136" max="5136" width="17" style="31" customWidth="1"/>
    <col min="5137" max="5137" width="0" style="31" hidden="1" customWidth="1"/>
    <col min="5138" max="5138" width="8.44140625" style="31" bestFit="1" customWidth="1"/>
    <col min="5139" max="5141" width="0" style="31" hidden="1" customWidth="1"/>
    <col min="5142" max="5142" width="8.88671875" style="31" customWidth="1"/>
    <col min="5143" max="5144" width="0" style="31" hidden="1" customWidth="1"/>
    <col min="5145" max="5145" width="8.44140625" style="31" customWidth="1"/>
    <col min="5146" max="5146" width="11.6640625" style="31" customWidth="1"/>
    <col min="5147" max="5147" width="10" style="31" customWidth="1"/>
    <col min="5148" max="5148" width="0" style="31" hidden="1" customWidth="1"/>
    <col min="5149" max="5149" width="14.33203125" style="31" customWidth="1"/>
    <col min="5150" max="5151" width="0" style="31" hidden="1" customWidth="1"/>
    <col min="5152" max="5152" width="11" style="31" customWidth="1"/>
    <col min="5153" max="5153" width="12.44140625" style="31" customWidth="1"/>
    <col min="5154" max="5154" width="0" style="31" hidden="1" customWidth="1"/>
    <col min="5155" max="5155" width="8.88671875" style="31" bestFit="1" customWidth="1"/>
    <col min="5156" max="5156" width="0" style="31" hidden="1" customWidth="1"/>
    <col min="5157" max="5157" width="9" style="31" customWidth="1"/>
    <col min="5158" max="5158" width="0" style="31" hidden="1" customWidth="1"/>
    <col min="5159" max="5159" width="9.44140625" style="31" bestFit="1" customWidth="1"/>
    <col min="5160" max="5160" width="0" style="31" hidden="1" customWidth="1"/>
    <col min="5161" max="5161" width="7.5546875" style="31" customWidth="1"/>
    <col min="5162" max="5162" width="0" style="31" hidden="1" customWidth="1"/>
    <col min="5163" max="5163" width="7.88671875" style="31" customWidth="1"/>
    <col min="5164" max="5164" width="0" style="31" hidden="1" customWidth="1"/>
    <col min="5165" max="5165" width="7.6640625" style="31" bestFit="1" customWidth="1"/>
    <col min="5166" max="5166" width="0" style="31" hidden="1" customWidth="1"/>
    <col min="5167" max="5167" width="7" style="31" bestFit="1" customWidth="1"/>
    <col min="5168" max="5168" width="0" style="31" hidden="1" customWidth="1"/>
    <col min="5169" max="5169" width="12.6640625" style="31" customWidth="1"/>
    <col min="5170" max="5170" width="0" style="31" hidden="1" customWidth="1"/>
    <col min="5171" max="5171" width="12" style="31" customWidth="1"/>
    <col min="5172" max="5172" width="0" style="31" hidden="1" customWidth="1"/>
    <col min="5173" max="5173" width="7" style="31" bestFit="1" customWidth="1"/>
    <col min="5174" max="5174" width="0" style="31" hidden="1" customWidth="1"/>
    <col min="5175" max="5175" width="7" style="31" bestFit="1" customWidth="1"/>
    <col min="5176" max="5176" width="0" style="31" hidden="1" customWidth="1"/>
    <col min="5177" max="5177" width="15" style="31" bestFit="1" customWidth="1"/>
    <col min="5178" max="5178" width="0" style="31" hidden="1" customWidth="1"/>
    <col min="5179" max="5179" width="7.6640625" style="31" bestFit="1" customWidth="1"/>
    <col min="5180" max="5181" width="0" style="31" hidden="1" customWidth="1"/>
    <col min="5182" max="5182" width="13.88671875" style="31" customWidth="1"/>
    <col min="5183" max="5183" width="0" style="31" hidden="1" customWidth="1"/>
    <col min="5184" max="5184" width="13.5546875" style="31" bestFit="1" customWidth="1"/>
    <col min="5185" max="5185" width="0" style="31" hidden="1" customWidth="1"/>
    <col min="5186" max="5186" width="10.109375" style="31" bestFit="1" customWidth="1"/>
    <col min="5187" max="5187" width="0" style="31" hidden="1" customWidth="1"/>
    <col min="5188" max="5188" width="13.44140625" style="31" customWidth="1"/>
    <col min="5189" max="5189" width="0" style="31" hidden="1" customWidth="1"/>
    <col min="5190" max="5190" width="11.88671875" style="31" bestFit="1" customWidth="1"/>
    <col min="5191" max="5191" width="0" style="31" hidden="1" customWidth="1"/>
    <col min="5192" max="5193" width="11.88671875" style="31" customWidth="1"/>
    <col min="5194" max="5194" width="6.44140625" style="31" bestFit="1" customWidth="1"/>
    <col min="5195" max="5195" width="0" style="31" hidden="1" customWidth="1"/>
    <col min="5196" max="5196" width="6.44140625" style="31" bestFit="1" customWidth="1"/>
    <col min="5197" max="5197" width="0" style="31" hidden="1" customWidth="1"/>
    <col min="5198" max="5198" width="6.44140625" style="31" bestFit="1" customWidth="1"/>
    <col min="5199" max="5199" width="0" style="31" hidden="1" customWidth="1"/>
    <col min="5200" max="5200" width="7" style="31" bestFit="1" customWidth="1"/>
    <col min="5201" max="5201" width="0" style="31" hidden="1" customWidth="1"/>
    <col min="5202" max="5202" width="6.44140625" style="31" bestFit="1" customWidth="1"/>
    <col min="5203" max="5203" width="0" style="31" hidden="1" customWidth="1"/>
    <col min="5204" max="5204" width="6.44140625" style="31" bestFit="1" customWidth="1"/>
    <col min="5205" max="5205" width="0" style="31" hidden="1" customWidth="1"/>
    <col min="5206" max="5206" width="6.44140625" style="31" bestFit="1" customWidth="1"/>
    <col min="5207" max="5207" width="0" style="31" hidden="1" customWidth="1"/>
    <col min="5208" max="5208" width="6.44140625" style="31" bestFit="1" customWidth="1"/>
    <col min="5209" max="5209" width="0" style="31" hidden="1" customWidth="1"/>
    <col min="5210" max="5210" width="7" style="31" bestFit="1" customWidth="1"/>
    <col min="5211" max="5211" width="0" style="31" hidden="1" customWidth="1"/>
    <col min="5212" max="5212" width="6.44140625" style="31" bestFit="1" customWidth="1"/>
    <col min="5213" max="5213" width="0" style="31" hidden="1" customWidth="1"/>
    <col min="5214" max="5214" width="6.44140625" style="31" bestFit="1" customWidth="1"/>
    <col min="5215" max="5215" width="0" style="31" hidden="1" customWidth="1"/>
    <col min="5216" max="5216" width="6.44140625" style="31" bestFit="1" customWidth="1"/>
    <col min="5217" max="5217" width="0" style="31" hidden="1" customWidth="1"/>
    <col min="5218" max="5218" width="8.5546875" style="31" bestFit="1" customWidth="1"/>
    <col min="5219" max="5221" width="0" style="31" hidden="1" customWidth="1"/>
    <col min="5222" max="5222" width="7.33203125" style="31" bestFit="1" customWidth="1"/>
    <col min="5223" max="5223" width="0" style="31" hidden="1" customWidth="1"/>
    <col min="5224" max="5224" width="6.44140625" style="31" bestFit="1" customWidth="1"/>
    <col min="5225" max="5225" width="0" style="31" hidden="1" customWidth="1"/>
    <col min="5226" max="5226" width="6.44140625" style="31" bestFit="1" customWidth="1"/>
    <col min="5227" max="5227" width="0" style="31" hidden="1" customWidth="1"/>
    <col min="5228" max="5228" width="6.44140625" style="31" bestFit="1" customWidth="1"/>
    <col min="5229" max="5229" width="0" style="31" hidden="1" customWidth="1"/>
    <col min="5230" max="5230" width="6.44140625" style="31" bestFit="1" customWidth="1"/>
    <col min="5231" max="5231" width="0" style="31" hidden="1" customWidth="1"/>
    <col min="5232" max="5232" width="7.33203125" style="31" bestFit="1" customWidth="1"/>
    <col min="5233" max="5233" width="0" style="31" hidden="1" customWidth="1"/>
    <col min="5234" max="5234" width="6.44140625" style="31" bestFit="1" customWidth="1"/>
    <col min="5235" max="5235" width="0" style="31" hidden="1" customWidth="1"/>
    <col min="5236" max="5236" width="7.33203125" style="31" bestFit="1" customWidth="1"/>
    <col min="5237" max="5237" width="0" style="31" hidden="1" customWidth="1"/>
    <col min="5238" max="5238" width="7" style="31" bestFit="1" customWidth="1"/>
    <col min="5239" max="5239" width="0" style="31" hidden="1" customWidth="1"/>
    <col min="5240" max="5240" width="6.44140625" style="31" bestFit="1" customWidth="1"/>
    <col min="5241" max="5241" width="0" style="31" hidden="1" customWidth="1"/>
    <col min="5242" max="5242" width="6.33203125" style="31" bestFit="1" customWidth="1"/>
    <col min="5243" max="5243" width="0" style="31" hidden="1" customWidth="1"/>
    <col min="5244" max="5244" width="6.44140625" style="31" bestFit="1" customWidth="1"/>
    <col min="5245" max="5245" width="0" style="31" hidden="1" customWidth="1"/>
    <col min="5246" max="5246" width="6.33203125" style="31" bestFit="1" customWidth="1"/>
    <col min="5247" max="5247" width="0" style="31" hidden="1" customWidth="1"/>
    <col min="5248" max="5248" width="6.44140625" style="31" bestFit="1" customWidth="1"/>
    <col min="5249" max="5249" width="0" style="31" hidden="1" customWidth="1"/>
    <col min="5250" max="5250" width="6.44140625" style="31" bestFit="1" customWidth="1"/>
    <col min="5251" max="5251" width="0" style="31" hidden="1" customWidth="1"/>
    <col min="5252" max="5252" width="6.44140625" style="31" customWidth="1"/>
    <col min="5253" max="5253" width="0" style="31" hidden="1" customWidth="1"/>
    <col min="5254" max="5254" width="6.6640625" style="31" customWidth="1"/>
    <col min="5255" max="5255" width="0" style="31" hidden="1" customWidth="1"/>
    <col min="5256" max="5256" width="6.44140625" style="31" bestFit="1" customWidth="1"/>
    <col min="5257" max="5257" width="0" style="31" hidden="1" customWidth="1"/>
    <col min="5258" max="5378" width="9.109375" style="31"/>
    <col min="5379" max="5379" width="18.33203125" style="31" customWidth="1"/>
    <col min="5380" max="5380" width="12.33203125" style="31" customWidth="1"/>
    <col min="5381" max="5381" width="7.88671875" style="31" customWidth="1"/>
    <col min="5382" max="5382" width="25" style="31" customWidth="1"/>
    <col min="5383" max="5383" width="11" style="31" customWidth="1"/>
    <col min="5384" max="5384" width="0" style="31" hidden="1" customWidth="1"/>
    <col min="5385" max="5385" width="10.88671875" style="31" customWidth="1"/>
    <col min="5386" max="5386" width="0" style="31" hidden="1" customWidth="1"/>
    <col min="5387" max="5387" width="9.109375" style="31"/>
    <col min="5388" max="5388" width="8.33203125" style="31" customWidth="1"/>
    <col min="5389" max="5391" width="0" style="31" hidden="1" customWidth="1"/>
    <col min="5392" max="5392" width="17" style="31" customWidth="1"/>
    <col min="5393" max="5393" width="0" style="31" hidden="1" customWidth="1"/>
    <col min="5394" max="5394" width="8.44140625" style="31" bestFit="1" customWidth="1"/>
    <col min="5395" max="5397" width="0" style="31" hidden="1" customWidth="1"/>
    <col min="5398" max="5398" width="8.88671875" style="31" customWidth="1"/>
    <col min="5399" max="5400" width="0" style="31" hidden="1" customWidth="1"/>
    <col min="5401" max="5401" width="8.44140625" style="31" customWidth="1"/>
    <col min="5402" max="5402" width="11.6640625" style="31" customWidth="1"/>
    <col min="5403" max="5403" width="10" style="31" customWidth="1"/>
    <col min="5404" max="5404" width="0" style="31" hidden="1" customWidth="1"/>
    <col min="5405" max="5405" width="14.33203125" style="31" customWidth="1"/>
    <col min="5406" max="5407" width="0" style="31" hidden="1" customWidth="1"/>
    <col min="5408" max="5408" width="11" style="31" customWidth="1"/>
    <col min="5409" max="5409" width="12.44140625" style="31" customWidth="1"/>
    <col min="5410" max="5410" width="0" style="31" hidden="1" customWidth="1"/>
    <col min="5411" max="5411" width="8.88671875" style="31" bestFit="1" customWidth="1"/>
    <col min="5412" max="5412" width="0" style="31" hidden="1" customWidth="1"/>
    <col min="5413" max="5413" width="9" style="31" customWidth="1"/>
    <col min="5414" max="5414" width="0" style="31" hidden="1" customWidth="1"/>
    <col min="5415" max="5415" width="9.44140625" style="31" bestFit="1" customWidth="1"/>
    <col min="5416" max="5416" width="0" style="31" hidden="1" customWidth="1"/>
    <col min="5417" max="5417" width="7.5546875" style="31" customWidth="1"/>
    <col min="5418" max="5418" width="0" style="31" hidden="1" customWidth="1"/>
    <col min="5419" max="5419" width="7.88671875" style="31" customWidth="1"/>
    <col min="5420" max="5420" width="0" style="31" hidden="1" customWidth="1"/>
    <col min="5421" max="5421" width="7.6640625" style="31" bestFit="1" customWidth="1"/>
    <col min="5422" max="5422" width="0" style="31" hidden="1" customWidth="1"/>
    <col min="5423" max="5423" width="7" style="31" bestFit="1" customWidth="1"/>
    <col min="5424" max="5424" width="0" style="31" hidden="1" customWidth="1"/>
    <col min="5425" max="5425" width="12.6640625" style="31" customWidth="1"/>
    <col min="5426" max="5426" width="0" style="31" hidden="1" customWidth="1"/>
    <col min="5427" max="5427" width="12" style="31" customWidth="1"/>
    <col min="5428" max="5428" width="0" style="31" hidden="1" customWidth="1"/>
    <col min="5429" max="5429" width="7" style="31" bestFit="1" customWidth="1"/>
    <col min="5430" max="5430" width="0" style="31" hidden="1" customWidth="1"/>
    <col min="5431" max="5431" width="7" style="31" bestFit="1" customWidth="1"/>
    <col min="5432" max="5432" width="0" style="31" hidden="1" customWidth="1"/>
    <col min="5433" max="5433" width="15" style="31" bestFit="1" customWidth="1"/>
    <col min="5434" max="5434" width="0" style="31" hidden="1" customWidth="1"/>
    <col min="5435" max="5435" width="7.6640625" style="31" bestFit="1" customWidth="1"/>
    <col min="5436" max="5437" width="0" style="31" hidden="1" customWidth="1"/>
    <col min="5438" max="5438" width="13.88671875" style="31" customWidth="1"/>
    <col min="5439" max="5439" width="0" style="31" hidden="1" customWidth="1"/>
    <col min="5440" max="5440" width="13.5546875" style="31" bestFit="1" customWidth="1"/>
    <col min="5441" max="5441" width="0" style="31" hidden="1" customWidth="1"/>
    <col min="5442" max="5442" width="10.109375" style="31" bestFit="1" customWidth="1"/>
    <col min="5443" max="5443" width="0" style="31" hidden="1" customWidth="1"/>
    <col min="5444" max="5444" width="13.44140625" style="31" customWidth="1"/>
    <col min="5445" max="5445" width="0" style="31" hidden="1" customWidth="1"/>
    <col min="5446" max="5446" width="11.88671875" style="31" bestFit="1" customWidth="1"/>
    <col min="5447" max="5447" width="0" style="31" hidden="1" customWidth="1"/>
    <col min="5448" max="5449" width="11.88671875" style="31" customWidth="1"/>
    <col min="5450" max="5450" width="6.44140625" style="31" bestFit="1" customWidth="1"/>
    <col min="5451" max="5451" width="0" style="31" hidden="1" customWidth="1"/>
    <col min="5452" max="5452" width="6.44140625" style="31" bestFit="1" customWidth="1"/>
    <col min="5453" max="5453" width="0" style="31" hidden="1" customWidth="1"/>
    <col min="5454" max="5454" width="6.44140625" style="31" bestFit="1" customWidth="1"/>
    <col min="5455" max="5455" width="0" style="31" hidden="1" customWidth="1"/>
    <col min="5456" max="5456" width="7" style="31" bestFit="1" customWidth="1"/>
    <col min="5457" max="5457" width="0" style="31" hidden="1" customWidth="1"/>
    <col min="5458" max="5458" width="6.44140625" style="31" bestFit="1" customWidth="1"/>
    <col min="5459" max="5459" width="0" style="31" hidden="1" customWidth="1"/>
    <col min="5460" max="5460" width="6.44140625" style="31" bestFit="1" customWidth="1"/>
    <col min="5461" max="5461" width="0" style="31" hidden="1" customWidth="1"/>
    <col min="5462" max="5462" width="6.44140625" style="31" bestFit="1" customWidth="1"/>
    <col min="5463" max="5463" width="0" style="31" hidden="1" customWidth="1"/>
    <col min="5464" max="5464" width="6.44140625" style="31" bestFit="1" customWidth="1"/>
    <col min="5465" max="5465" width="0" style="31" hidden="1" customWidth="1"/>
    <col min="5466" max="5466" width="7" style="31" bestFit="1" customWidth="1"/>
    <col min="5467" max="5467" width="0" style="31" hidden="1" customWidth="1"/>
    <col min="5468" max="5468" width="6.44140625" style="31" bestFit="1" customWidth="1"/>
    <col min="5469" max="5469" width="0" style="31" hidden="1" customWidth="1"/>
    <col min="5470" max="5470" width="6.44140625" style="31" bestFit="1" customWidth="1"/>
    <col min="5471" max="5471" width="0" style="31" hidden="1" customWidth="1"/>
    <col min="5472" max="5472" width="6.44140625" style="31" bestFit="1" customWidth="1"/>
    <col min="5473" max="5473" width="0" style="31" hidden="1" customWidth="1"/>
    <col min="5474" max="5474" width="8.5546875" style="31" bestFit="1" customWidth="1"/>
    <col min="5475" max="5477" width="0" style="31" hidden="1" customWidth="1"/>
    <col min="5478" max="5478" width="7.33203125" style="31" bestFit="1" customWidth="1"/>
    <col min="5479" max="5479" width="0" style="31" hidden="1" customWidth="1"/>
    <col min="5480" max="5480" width="6.44140625" style="31" bestFit="1" customWidth="1"/>
    <col min="5481" max="5481" width="0" style="31" hidden="1" customWidth="1"/>
    <col min="5482" max="5482" width="6.44140625" style="31" bestFit="1" customWidth="1"/>
    <col min="5483" max="5483" width="0" style="31" hidden="1" customWidth="1"/>
    <col min="5484" max="5484" width="6.44140625" style="31" bestFit="1" customWidth="1"/>
    <col min="5485" max="5485" width="0" style="31" hidden="1" customWidth="1"/>
    <col min="5486" max="5486" width="6.44140625" style="31" bestFit="1" customWidth="1"/>
    <col min="5487" max="5487" width="0" style="31" hidden="1" customWidth="1"/>
    <col min="5488" max="5488" width="7.33203125" style="31" bestFit="1" customWidth="1"/>
    <col min="5489" max="5489" width="0" style="31" hidden="1" customWidth="1"/>
    <col min="5490" max="5490" width="6.44140625" style="31" bestFit="1" customWidth="1"/>
    <col min="5491" max="5491" width="0" style="31" hidden="1" customWidth="1"/>
    <col min="5492" max="5492" width="7.33203125" style="31" bestFit="1" customWidth="1"/>
    <col min="5493" max="5493" width="0" style="31" hidden="1" customWidth="1"/>
    <col min="5494" max="5494" width="7" style="31" bestFit="1" customWidth="1"/>
    <col min="5495" max="5495" width="0" style="31" hidden="1" customWidth="1"/>
    <col min="5496" max="5496" width="6.44140625" style="31" bestFit="1" customWidth="1"/>
    <col min="5497" max="5497" width="0" style="31" hidden="1" customWidth="1"/>
    <col min="5498" max="5498" width="6.33203125" style="31" bestFit="1" customWidth="1"/>
    <col min="5499" max="5499" width="0" style="31" hidden="1" customWidth="1"/>
    <col min="5500" max="5500" width="6.44140625" style="31" bestFit="1" customWidth="1"/>
    <col min="5501" max="5501" width="0" style="31" hidden="1" customWidth="1"/>
    <col min="5502" max="5502" width="6.33203125" style="31" bestFit="1" customWidth="1"/>
    <col min="5503" max="5503" width="0" style="31" hidden="1" customWidth="1"/>
    <col min="5504" max="5504" width="6.44140625" style="31" bestFit="1" customWidth="1"/>
    <col min="5505" max="5505" width="0" style="31" hidden="1" customWidth="1"/>
    <col min="5506" max="5506" width="6.44140625" style="31" bestFit="1" customWidth="1"/>
    <col min="5507" max="5507" width="0" style="31" hidden="1" customWidth="1"/>
    <col min="5508" max="5508" width="6.44140625" style="31" customWidth="1"/>
    <col min="5509" max="5509" width="0" style="31" hidden="1" customWidth="1"/>
    <col min="5510" max="5510" width="6.6640625" style="31" customWidth="1"/>
    <col min="5511" max="5511" width="0" style="31" hidden="1" customWidth="1"/>
    <col min="5512" max="5512" width="6.44140625" style="31" bestFit="1" customWidth="1"/>
    <col min="5513" max="5513" width="0" style="31" hidden="1" customWidth="1"/>
    <col min="5514" max="5634" width="9.109375" style="31"/>
    <col min="5635" max="5635" width="18.33203125" style="31" customWidth="1"/>
    <col min="5636" max="5636" width="12.33203125" style="31" customWidth="1"/>
    <col min="5637" max="5637" width="7.88671875" style="31" customWidth="1"/>
    <col min="5638" max="5638" width="25" style="31" customWidth="1"/>
    <col min="5639" max="5639" width="11" style="31" customWidth="1"/>
    <col min="5640" max="5640" width="0" style="31" hidden="1" customWidth="1"/>
    <col min="5641" max="5641" width="10.88671875" style="31" customWidth="1"/>
    <col min="5642" max="5642" width="0" style="31" hidden="1" customWidth="1"/>
    <col min="5643" max="5643" width="9.109375" style="31"/>
    <col min="5644" max="5644" width="8.33203125" style="31" customWidth="1"/>
    <col min="5645" max="5647" width="0" style="31" hidden="1" customWidth="1"/>
    <col min="5648" max="5648" width="17" style="31" customWidth="1"/>
    <col min="5649" max="5649" width="0" style="31" hidden="1" customWidth="1"/>
    <col min="5650" max="5650" width="8.44140625" style="31" bestFit="1" customWidth="1"/>
    <col min="5651" max="5653" width="0" style="31" hidden="1" customWidth="1"/>
    <col min="5654" max="5654" width="8.88671875" style="31" customWidth="1"/>
    <col min="5655" max="5656" width="0" style="31" hidden="1" customWidth="1"/>
    <col min="5657" max="5657" width="8.44140625" style="31" customWidth="1"/>
    <col min="5658" max="5658" width="11.6640625" style="31" customWidth="1"/>
    <col min="5659" max="5659" width="10" style="31" customWidth="1"/>
    <col min="5660" max="5660" width="0" style="31" hidden="1" customWidth="1"/>
    <col min="5661" max="5661" width="14.33203125" style="31" customWidth="1"/>
    <col min="5662" max="5663" width="0" style="31" hidden="1" customWidth="1"/>
    <col min="5664" max="5664" width="11" style="31" customWidth="1"/>
    <col min="5665" max="5665" width="12.44140625" style="31" customWidth="1"/>
    <col min="5666" max="5666" width="0" style="31" hidden="1" customWidth="1"/>
    <col min="5667" max="5667" width="8.88671875" style="31" bestFit="1" customWidth="1"/>
    <col min="5668" max="5668" width="0" style="31" hidden="1" customWidth="1"/>
    <col min="5669" max="5669" width="9" style="31" customWidth="1"/>
    <col min="5670" max="5670" width="0" style="31" hidden="1" customWidth="1"/>
    <col min="5671" max="5671" width="9.44140625" style="31" bestFit="1" customWidth="1"/>
    <col min="5672" max="5672" width="0" style="31" hidden="1" customWidth="1"/>
    <col min="5673" max="5673" width="7.5546875" style="31" customWidth="1"/>
    <col min="5674" max="5674" width="0" style="31" hidden="1" customWidth="1"/>
    <col min="5675" max="5675" width="7.88671875" style="31" customWidth="1"/>
    <col min="5676" max="5676" width="0" style="31" hidden="1" customWidth="1"/>
    <col min="5677" max="5677" width="7.6640625" style="31" bestFit="1" customWidth="1"/>
    <col min="5678" max="5678" width="0" style="31" hidden="1" customWidth="1"/>
    <col min="5679" max="5679" width="7" style="31" bestFit="1" customWidth="1"/>
    <col min="5680" max="5680" width="0" style="31" hidden="1" customWidth="1"/>
    <col min="5681" max="5681" width="12.6640625" style="31" customWidth="1"/>
    <col min="5682" max="5682" width="0" style="31" hidden="1" customWidth="1"/>
    <col min="5683" max="5683" width="12" style="31" customWidth="1"/>
    <col min="5684" max="5684" width="0" style="31" hidden="1" customWidth="1"/>
    <col min="5685" max="5685" width="7" style="31" bestFit="1" customWidth="1"/>
    <col min="5686" max="5686" width="0" style="31" hidden="1" customWidth="1"/>
    <col min="5687" max="5687" width="7" style="31" bestFit="1" customWidth="1"/>
    <col min="5688" max="5688" width="0" style="31" hidden="1" customWidth="1"/>
    <col min="5689" max="5689" width="15" style="31" bestFit="1" customWidth="1"/>
    <col min="5690" max="5690" width="0" style="31" hidden="1" customWidth="1"/>
    <col min="5691" max="5691" width="7.6640625" style="31" bestFit="1" customWidth="1"/>
    <col min="5692" max="5693" width="0" style="31" hidden="1" customWidth="1"/>
    <col min="5694" max="5694" width="13.88671875" style="31" customWidth="1"/>
    <col min="5695" max="5695" width="0" style="31" hidden="1" customWidth="1"/>
    <col min="5696" max="5696" width="13.5546875" style="31" bestFit="1" customWidth="1"/>
    <col min="5697" max="5697" width="0" style="31" hidden="1" customWidth="1"/>
    <col min="5698" max="5698" width="10.109375" style="31" bestFit="1" customWidth="1"/>
    <col min="5699" max="5699" width="0" style="31" hidden="1" customWidth="1"/>
    <col min="5700" max="5700" width="13.44140625" style="31" customWidth="1"/>
    <col min="5701" max="5701" width="0" style="31" hidden="1" customWidth="1"/>
    <col min="5702" max="5702" width="11.88671875" style="31" bestFit="1" customWidth="1"/>
    <col min="5703" max="5703" width="0" style="31" hidden="1" customWidth="1"/>
    <col min="5704" max="5705" width="11.88671875" style="31" customWidth="1"/>
    <col min="5706" max="5706" width="6.44140625" style="31" bestFit="1" customWidth="1"/>
    <col min="5707" max="5707" width="0" style="31" hidden="1" customWidth="1"/>
    <col min="5708" max="5708" width="6.44140625" style="31" bestFit="1" customWidth="1"/>
    <col min="5709" max="5709" width="0" style="31" hidden="1" customWidth="1"/>
    <col min="5710" max="5710" width="6.44140625" style="31" bestFit="1" customWidth="1"/>
    <col min="5711" max="5711" width="0" style="31" hidden="1" customWidth="1"/>
    <col min="5712" max="5712" width="7" style="31" bestFit="1" customWidth="1"/>
    <col min="5713" max="5713" width="0" style="31" hidden="1" customWidth="1"/>
    <col min="5714" max="5714" width="6.44140625" style="31" bestFit="1" customWidth="1"/>
    <col min="5715" max="5715" width="0" style="31" hidden="1" customWidth="1"/>
    <col min="5716" max="5716" width="6.44140625" style="31" bestFit="1" customWidth="1"/>
    <col min="5717" max="5717" width="0" style="31" hidden="1" customWidth="1"/>
    <col min="5718" max="5718" width="6.44140625" style="31" bestFit="1" customWidth="1"/>
    <col min="5719" max="5719" width="0" style="31" hidden="1" customWidth="1"/>
    <col min="5720" max="5720" width="6.44140625" style="31" bestFit="1" customWidth="1"/>
    <col min="5721" max="5721" width="0" style="31" hidden="1" customWidth="1"/>
    <col min="5722" max="5722" width="7" style="31" bestFit="1" customWidth="1"/>
    <col min="5723" max="5723" width="0" style="31" hidden="1" customWidth="1"/>
    <col min="5724" max="5724" width="6.44140625" style="31" bestFit="1" customWidth="1"/>
    <col min="5725" max="5725" width="0" style="31" hidden="1" customWidth="1"/>
    <col min="5726" max="5726" width="6.44140625" style="31" bestFit="1" customWidth="1"/>
    <col min="5727" max="5727" width="0" style="31" hidden="1" customWidth="1"/>
    <col min="5728" max="5728" width="6.44140625" style="31" bestFit="1" customWidth="1"/>
    <col min="5729" max="5729" width="0" style="31" hidden="1" customWidth="1"/>
    <col min="5730" max="5730" width="8.5546875" style="31" bestFit="1" customWidth="1"/>
    <col min="5731" max="5733" width="0" style="31" hidden="1" customWidth="1"/>
    <col min="5734" max="5734" width="7.33203125" style="31" bestFit="1" customWidth="1"/>
    <col min="5735" max="5735" width="0" style="31" hidden="1" customWidth="1"/>
    <col min="5736" max="5736" width="6.44140625" style="31" bestFit="1" customWidth="1"/>
    <col min="5737" max="5737" width="0" style="31" hidden="1" customWidth="1"/>
    <col min="5738" max="5738" width="6.44140625" style="31" bestFit="1" customWidth="1"/>
    <col min="5739" max="5739" width="0" style="31" hidden="1" customWidth="1"/>
    <col min="5740" max="5740" width="6.44140625" style="31" bestFit="1" customWidth="1"/>
    <col min="5741" max="5741" width="0" style="31" hidden="1" customWidth="1"/>
    <col min="5742" max="5742" width="6.44140625" style="31" bestFit="1" customWidth="1"/>
    <col min="5743" max="5743" width="0" style="31" hidden="1" customWidth="1"/>
    <col min="5744" max="5744" width="7.33203125" style="31" bestFit="1" customWidth="1"/>
    <col min="5745" max="5745" width="0" style="31" hidden="1" customWidth="1"/>
    <col min="5746" max="5746" width="6.44140625" style="31" bestFit="1" customWidth="1"/>
    <col min="5747" max="5747" width="0" style="31" hidden="1" customWidth="1"/>
    <col min="5748" max="5748" width="7.33203125" style="31" bestFit="1" customWidth="1"/>
    <col min="5749" max="5749" width="0" style="31" hidden="1" customWidth="1"/>
    <col min="5750" max="5750" width="7" style="31" bestFit="1" customWidth="1"/>
    <col min="5751" max="5751" width="0" style="31" hidden="1" customWidth="1"/>
    <col min="5752" max="5752" width="6.44140625" style="31" bestFit="1" customWidth="1"/>
    <col min="5753" max="5753" width="0" style="31" hidden="1" customWidth="1"/>
    <col min="5754" max="5754" width="6.33203125" style="31" bestFit="1" customWidth="1"/>
    <col min="5755" max="5755" width="0" style="31" hidden="1" customWidth="1"/>
    <col min="5756" max="5756" width="6.44140625" style="31" bestFit="1" customWidth="1"/>
    <col min="5757" max="5757" width="0" style="31" hidden="1" customWidth="1"/>
    <col min="5758" max="5758" width="6.33203125" style="31" bestFit="1" customWidth="1"/>
    <col min="5759" max="5759" width="0" style="31" hidden="1" customWidth="1"/>
    <col min="5760" max="5760" width="6.44140625" style="31" bestFit="1" customWidth="1"/>
    <col min="5761" max="5761" width="0" style="31" hidden="1" customWidth="1"/>
    <col min="5762" max="5762" width="6.44140625" style="31" bestFit="1" customWidth="1"/>
    <col min="5763" max="5763" width="0" style="31" hidden="1" customWidth="1"/>
    <col min="5764" max="5764" width="6.44140625" style="31" customWidth="1"/>
    <col min="5765" max="5765" width="0" style="31" hidden="1" customWidth="1"/>
    <col min="5766" max="5766" width="6.6640625" style="31" customWidth="1"/>
    <col min="5767" max="5767" width="0" style="31" hidden="1" customWidth="1"/>
    <col min="5768" max="5768" width="6.44140625" style="31" bestFit="1" customWidth="1"/>
    <col min="5769" max="5769" width="0" style="31" hidden="1" customWidth="1"/>
    <col min="5770" max="5890" width="9.109375" style="31"/>
    <col min="5891" max="5891" width="18.33203125" style="31" customWidth="1"/>
    <col min="5892" max="5892" width="12.33203125" style="31" customWidth="1"/>
    <col min="5893" max="5893" width="7.88671875" style="31" customWidth="1"/>
    <col min="5894" max="5894" width="25" style="31" customWidth="1"/>
    <col min="5895" max="5895" width="11" style="31" customWidth="1"/>
    <col min="5896" max="5896" width="0" style="31" hidden="1" customWidth="1"/>
    <col min="5897" max="5897" width="10.88671875" style="31" customWidth="1"/>
    <col min="5898" max="5898" width="0" style="31" hidden="1" customWidth="1"/>
    <col min="5899" max="5899" width="9.109375" style="31"/>
    <col min="5900" max="5900" width="8.33203125" style="31" customWidth="1"/>
    <col min="5901" max="5903" width="0" style="31" hidden="1" customWidth="1"/>
    <col min="5904" max="5904" width="17" style="31" customWidth="1"/>
    <col min="5905" max="5905" width="0" style="31" hidden="1" customWidth="1"/>
    <col min="5906" max="5906" width="8.44140625" style="31" bestFit="1" customWidth="1"/>
    <col min="5907" max="5909" width="0" style="31" hidden="1" customWidth="1"/>
    <col min="5910" max="5910" width="8.88671875" style="31" customWidth="1"/>
    <col min="5911" max="5912" width="0" style="31" hidden="1" customWidth="1"/>
    <col min="5913" max="5913" width="8.44140625" style="31" customWidth="1"/>
    <col min="5914" max="5914" width="11.6640625" style="31" customWidth="1"/>
    <col min="5915" max="5915" width="10" style="31" customWidth="1"/>
    <col min="5916" max="5916" width="0" style="31" hidden="1" customWidth="1"/>
    <col min="5917" max="5917" width="14.33203125" style="31" customWidth="1"/>
    <col min="5918" max="5919" width="0" style="31" hidden="1" customWidth="1"/>
    <col min="5920" max="5920" width="11" style="31" customWidth="1"/>
    <col min="5921" max="5921" width="12.44140625" style="31" customWidth="1"/>
    <col min="5922" max="5922" width="0" style="31" hidden="1" customWidth="1"/>
    <col min="5923" max="5923" width="8.88671875" style="31" bestFit="1" customWidth="1"/>
    <col min="5924" max="5924" width="0" style="31" hidden="1" customWidth="1"/>
    <col min="5925" max="5925" width="9" style="31" customWidth="1"/>
    <col min="5926" max="5926" width="0" style="31" hidden="1" customWidth="1"/>
    <col min="5927" max="5927" width="9.44140625" style="31" bestFit="1" customWidth="1"/>
    <col min="5928" max="5928" width="0" style="31" hidden="1" customWidth="1"/>
    <col min="5929" max="5929" width="7.5546875" style="31" customWidth="1"/>
    <col min="5930" max="5930" width="0" style="31" hidden="1" customWidth="1"/>
    <col min="5931" max="5931" width="7.88671875" style="31" customWidth="1"/>
    <col min="5932" max="5932" width="0" style="31" hidden="1" customWidth="1"/>
    <col min="5933" max="5933" width="7.6640625" style="31" bestFit="1" customWidth="1"/>
    <col min="5934" max="5934" width="0" style="31" hidden="1" customWidth="1"/>
    <col min="5935" max="5935" width="7" style="31" bestFit="1" customWidth="1"/>
    <col min="5936" max="5936" width="0" style="31" hidden="1" customWidth="1"/>
    <col min="5937" max="5937" width="12.6640625" style="31" customWidth="1"/>
    <col min="5938" max="5938" width="0" style="31" hidden="1" customWidth="1"/>
    <col min="5939" max="5939" width="12" style="31" customWidth="1"/>
    <col min="5940" max="5940" width="0" style="31" hidden="1" customWidth="1"/>
    <col min="5941" max="5941" width="7" style="31" bestFit="1" customWidth="1"/>
    <col min="5942" max="5942" width="0" style="31" hidden="1" customWidth="1"/>
    <col min="5943" max="5943" width="7" style="31" bestFit="1" customWidth="1"/>
    <col min="5944" max="5944" width="0" style="31" hidden="1" customWidth="1"/>
    <col min="5945" max="5945" width="15" style="31" bestFit="1" customWidth="1"/>
    <col min="5946" max="5946" width="0" style="31" hidden="1" customWidth="1"/>
    <col min="5947" max="5947" width="7.6640625" style="31" bestFit="1" customWidth="1"/>
    <col min="5948" max="5949" width="0" style="31" hidden="1" customWidth="1"/>
    <col min="5950" max="5950" width="13.88671875" style="31" customWidth="1"/>
    <col min="5951" max="5951" width="0" style="31" hidden="1" customWidth="1"/>
    <col min="5952" max="5952" width="13.5546875" style="31" bestFit="1" customWidth="1"/>
    <col min="5953" max="5953" width="0" style="31" hidden="1" customWidth="1"/>
    <col min="5954" max="5954" width="10.109375" style="31" bestFit="1" customWidth="1"/>
    <col min="5955" max="5955" width="0" style="31" hidden="1" customWidth="1"/>
    <col min="5956" max="5956" width="13.44140625" style="31" customWidth="1"/>
    <col min="5957" max="5957" width="0" style="31" hidden="1" customWidth="1"/>
    <col min="5958" max="5958" width="11.88671875" style="31" bestFit="1" customWidth="1"/>
    <col min="5959" max="5959" width="0" style="31" hidden="1" customWidth="1"/>
    <col min="5960" max="5961" width="11.88671875" style="31" customWidth="1"/>
    <col min="5962" max="5962" width="6.44140625" style="31" bestFit="1" customWidth="1"/>
    <col min="5963" max="5963" width="0" style="31" hidden="1" customWidth="1"/>
    <col min="5964" max="5964" width="6.44140625" style="31" bestFit="1" customWidth="1"/>
    <col min="5965" max="5965" width="0" style="31" hidden="1" customWidth="1"/>
    <col min="5966" max="5966" width="6.44140625" style="31" bestFit="1" customWidth="1"/>
    <col min="5967" max="5967" width="0" style="31" hidden="1" customWidth="1"/>
    <col min="5968" max="5968" width="7" style="31" bestFit="1" customWidth="1"/>
    <col min="5969" max="5969" width="0" style="31" hidden="1" customWidth="1"/>
    <col min="5970" max="5970" width="6.44140625" style="31" bestFit="1" customWidth="1"/>
    <col min="5971" max="5971" width="0" style="31" hidden="1" customWidth="1"/>
    <col min="5972" max="5972" width="6.44140625" style="31" bestFit="1" customWidth="1"/>
    <col min="5973" max="5973" width="0" style="31" hidden="1" customWidth="1"/>
    <col min="5974" max="5974" width="6.44140625" style="31" bestFit="1" customWidth="1"/>
    <col min="5975" max="5975" width="0" style="31" hidden="1" customWidth="1"/>
    <col min="5976" max="5976" width="6.44140625" style="31" bestFit="1" customWidth="1"/>
    <col min="5977" max="5977" width="0" style="31" hidden="1" customWidth="1"/>
    <col min="5978" max="5978" width="7" style="31" bestFit="1" customWidth="1"/>
    <col min="5979" max="5979" width="0" style="31" hidden="1" customWidth="1"/>
    <col min="5980" max="5980" width="6.44140625" style="31" bestFit="1" customWidth="1"/>
    <col min="5981" max="5981" width="0" style="31" hidden="1" customWidth="1"/>
    <col min="5982" max="5982" width="6.44140625" style="31" bestFit="1" customWidth="1"/>
    <col min="5983" max="5983" width="0" style="31" hidden="1" customWidth="1"/>
    <col min="5984" max="5984" width="6.44140625" style="31" bestFit="1" customWidth="1"/>
    <col min="5985" max="5985" width="0" style="31" hidden="1" customWidth="1"/>
    <col min="5986" max="5986" width="8.5546875" style="31" bestFit="1" customWidth="1"/>
    <col min="5987" max="5989" width="0" style="31" hidden="1" customWidth="1"/>
    <col min="5990" max="5990" width="7.33203125" style="31" bestFit="1" customWidth="1"/>
    <col min="5991" max="5991" width="0" style="31" hidden="1" customWidth="1"/>
    <col min="5992" max="5992" width="6.44140625" style="31" bestFit="1" customWidth="1"/>
    <col min="5993" max="5993" width="0" style="31" hidden="1" customWidth="1"/>
    <col min="5994" max="5994" width="6.44140625" style="31" bestFit="1" customWidth="1"/>
    <col min="5995" max="5995" width="0" style="31" hidden="1" customWidth="1"/>
    <col min="5996" max="5996" width="6.44140625" style="31" bestFit="1" customWidth="1"/>
    <col min="5997" max="5997" width="0" style="31" hidden="1" customWidth="1"/>
    <col min="5998" max="5998" width="6.44140625" style="31" bestFit="1" customWidth="1"/>
    <col min="5999" max="5999" width="0" style="31" hidden="1" customWidth="1"/>
    <col min="6000" max="6000" width="7.33203125" style="31" bestFit="1" customWidth="1"/>
    <col min="6001" max="6001" width="0" style="31" hidden="1" customWidth="1"/>
    <col min="6002" max="6002" width="6.44140625" style="31" bestFit="1" customWidth="1"/>
    <col min="6003" max="6003" width="0" style="31" hidden="1" customWidth="1"/>
    <col min="6004" max="6004" width="7.33203125" style="31" bestFit="1" customWidth="1"/>
    <col min="6005" max="6005" width="0" style="31" hidden="1" customWidth="1"/>
    <col min="6006" max="6006" width="7" style="31" bestFit="1" customWidth="1"/>
    <col min="6007" max="6007" width="0" style="31" hidden="1" customWidth="1"/>
    <col min="6008" max="6008" width="6.44140625" style="31" bestFit="1" customWidth="1"/>
    <col min="6009" max="6009" width="0" style="31" hidden="1" customWidth="1"/>
    <col min="6010" max="6010" width="6.33203125" style="31" bestFit="1" customWidth="1"/>
    <col min="6011" max="6011" width="0" style="31" hidden="1" customWidth="1"/>
    <col min="6012" max="6012" width="6.44140625" style="31" bestFit="1" customWidth="1"/>
    <col min="6013" max="6013" width="0" style="31" hidden="1" customWidth="1"/>
    <col min="6014" max="6014" width="6.33203125" style="31" bestFit="1" customWidth="1"/>
    <col min="6015" max="6015" width="0" style="31" hidden="1" customWidth="1"/>
    <col min="6016" max="6016" width="6.44140625" style="31" bestFit="1" customWidth="1"/>
    <col min="6017" max="6017" width="0" style="31" hidden="1" customWidth="1"/>
    <col min="6018" max="6018" width="6.44140625" style="31" bestFit="1" customWidth="1"/>
    <col min="6019" max="6019" width="0" style="31" hidden="1" customWidth="1"/>
    <col min="6020" max="6020" width="6.44140625" style="31" customWidth="1"/>
    <col min="6021" max="6021" width="0" style="31" hidden="1" customWidth="1"/>
    <col min="6022" max="6022" width="6.6640625" style="31" customWidth="1"/>
    <col min="6023" max="6023" width="0" style="31" hidden="1" customWidth="1"/>
    <col min="6024" max="6024" width="6.44140625" style="31" bestFit="1" customWidth="1"/>
    <col min="6025" max="6025" width="0" style="31" hidden="1" customWidth="1"/>
    <col min="6026" max="6146" width="9.109375" style="31"/>
    <col min="6147" max="6147" width="18.33203125" style="31" customWidth="1"/>
    <col min="6148" max="6148" width="12.33203125" style="31" customWidth="1"/>
    <col min="6149" max="6149" width="7.88671875" style="31" customWidth="1"/>
    <col min="6150" max="6150" width="25" style="31" customWidth="1"/>
    <col min="6151" max="6151" width="11" style="31" customWidth="1"/>
    <col min="6152" max="6152" width="0" style="31" hidden="1" customWidth="1"/>
    <col min="6153" max="6153" width="10.88671875" style="31" customWidth="1"/>
    <col min="6154" max="6154" width="0" style="31" hidden="1" customWidth="1"/>
    <col min="6155" max="6155" width="9.109375" style="31"/>
    <col min="6156" max="6156" width="8.33203125" style="31" customWidth="1"/>
    <col min="6157" max="6159" width="0" style="31" hidden="1" customWidth="1"/>
    <col min="6160" max="6160" width="17" style="31" customWidth="1"/>
    <col min="6161" max="6161" width="0" style="31" hidden="1" customWidth="1"/>
    <col min="6162" max="6162" width="8.44140625" style="31" bestFit="1" customWidth="1"/>
    <col min="6163" max="6165" width="0" style="31" hidden="1" customWidth="1"/>
    <col min="6166" max="6166" width="8.88671875" style="31" customWidth="1"/>
    <col min="6167" max="6168" width="0" style="31" hidden="1" customWidth="1"/>
    <col min="6169" max="6169" width="8.44140625" style="31" customWidth="1"/>
    <col min="6170" max="6170" width="11.6640625" style="31" customWidth="1"/>
    <col min="6171" max="6171" width="10" style="31" customWidth="1"/>
    <col min="6172" max="6172" width="0" style="31" hidden="1" customWidth="1"/>
    <col min="6173" max="6173" width="14.33203125" style="31" customWidth="1"/>
    <col min="6174" max="6175" width="0" style="31" hidden="1" customWidth="1"/>
    <col min="6176" max="6176" width="11" style="31" customWidth="1"/>
    <col min="6177" max="6177" width="12.44140625" style="31" customWidth="1"/>
    <col min="6178" max="6178" width="0" style="31" hidden="1" customWidth="1"/>
    <col min="6179" max="6179" width="8.88671875" style="31" bestFit="1" customWidth="1"/>
    <col min="6180" max="6180" width="0" style="31" hidden="1" customWidth="1"/>
    <col min="6181" max="6181" width="9" style="31" customWidth="1"/>
    <col min="6182" max="6182" width="0" style="31" hidden="1" customWidth="1"/>
    <col min="6183" max="6183" width="9.44140625" style="31" bestFit="1" customWidth="1"/>
    <col min="6184" max="6184" width="0" style="31" hidden="1" customWidth="1"/>
    <col min="6185" max="6185" width="7.5546875" style="31" customWidth="1"/>
    <col min="6186" max="6186" width="0" style="31" hidden="1" customWidth="1"/>
    <col min="6187" max="6187" width="7.88671875" style="31" customWidth="1"/>
    <col min="6188" max="6188" width="0" style="31" hidden="1" customWidth="1"/>
    <col min="6189" max="6189" width="7.6640625" style="31" bestFit="1" customWidth="1"/>
    <col min="6190" max="6190" width="0" style="31" hidden="1" customWidth="1"/>
    <col min="6191" max="6191" width="7" style="31" bestFit="1" customWidth="1"/>
    <col min="6192" max="6192" width="0" style="31" hidden="1" customWidth="1"/>
    <col min="6193" max="6193" width="12.6640625" style="31" customWidth="1"/>
    <col min="6194" max="6194" width="0" style="31" hidden="1" customWidth="1"/>
    <col min="6195" max="6195" width="12" style="31" customWidth="1"/>
    <col min="6196" max="6196" width="0" style="31" hidden="1" customWidth="1"/>
    <col min="6197" max="6197" width="7" style="31" bestFit="1" customWidth="1"/>
    <col min="6198" max="6198" width="0" style="31" hidden="1" customWidth="1"/>
    <col min="6199" max="6199" width="7" style="31" bestFit="1" customWidth="1"/>
    <col min="6200" max="6200" width="0" style="31" hidden="1" customWidth="1"/>
    <col min="6201" max="6201" width="15" style="31" bestFit="1" customWidth="1"/>
    <col min="6202" max="6202" width="0" style="31" hidden="1" customWidth="1"/>
    <col min="6203" max="6203" width="7.6640625" style="31" bestFit="1" customWidth="1"/>
    <col min="6204" max="6205" width="0" style="31" hidden="1" customWidth="1"/>
    <col min="6206" max="6206" width="13.88671875" style="31" customWidth="1"/>
    <col min="6207" max="6207" width="0" style="31" hidden="1" customWidth="1"/>
    <col min="6208" max="6208" width="13.5546875" style="31" bestFit="1" customWidth="1"/>
    <col min="6209" max="6209" width="0" style="31" hidden="1" customWidth="1"/>
    <col min="6210" max="6210" width="10.109375" style="31" bestFit="1" customWidth="1"/>
    <col min="6211" max="6211" width="0" style="31" hidden="1" customWidth="1"/>
    <col min="6212" max="6212" width="13.44140625" style="31" customWidth="1"/>
    <col min="6213" max="6213" width="0" style="31" hidden="1" customWidth="1"/>
    <col min="6214" max="6214" width="11.88671875" style="31" bestFit="1" customWidth="1"/>
    <col min="6215" max="6215" width="0" style="31" hidden="1" customWidth="1"/>
    <col min="6216" max="6217" width="11.88671875" style="31" customWidth="1"/>
    <col min="6218" max="6218" width="6.44140625" style="31" bestFit="1" customWidth="1"/>
    <col min="6219" max="6219" width="0" style="31" hidden="1" customWidth="1"/>
    <col min="6220" max="6220" width="6.44140625" style="31" bestFit="1" customWidth="1"/>
    <col min="6221" max="6221" width="0" style="31" hidden="1" customWidth="1"/>
    <col min="6222" max="6222" width="6.44140625" style="31" bestFit="1" customWidth="1"/>
    <col min="6223" max="6223" width="0" style="31" hidden="1" customWidth="1"/>
    <col min="6224" max="6224" width="7" style="31" bestFit="1" customWidth="1"/>
    <col min="6225" max="6225" width="0" style="31" hidden="1" customWidth="1"/>
    <col min="6226" max="6226" width="6.44140625" style="31" bestFit="1" customWidth="1"/>
    <col min="6227" max="6227" width="0" style="31" hidden="1" customWidth="1"/>
    <col min="6228" max="6228" width="6.44140625" style="31" bestFit="1" customWidth="1"/>
    <col min="6229" max="6229" width="0" style="31" hidden="1" customWidth="1"/>
    <col min="6230" max="6230" width="6.44140625" style="31" bestFit="1" customWidth="1"/>
    <col min="6231" max="6231" width="0" style="31" hidden="1" customWidth="1"/>
    <col min="6232" max="6232" width="6.44140625" style="31" bestFit="1" customWidth="1"/>
    <col min="6233" max="6233" width="0" style="31" hidden="1" customWidth="1"/>
    <col min="6234" max="6234" width="7" style="31" bestFit="1" customWidth="1"/>
    <col min="6235" max="6235" width="0" style="31" hidden="1" customWidth="1"/>
    <col min="6236" max="6236" width="6.44140625" style="31" bestFit="1" customWidth="1"/>
    <col min="6237" max="6237" width="0" style="31" hidden="1" customWidth="1"/>
    <col min="6238" max="6238" width="6.44140625" style="31" bestFit="1" customWidth="1"/>
    <col min="6239" max="6239" width="0" style="31" hidden="1" customWidth="1"/>
    <col min="6240" max="6240" width="6.44140625" style="31" bestFit="1" customWidth="1"/>
    <col min="6241" max="6241" width="0" style="31" hidden="1" customWidth="1"/>
    <col min="6242" max="6242" width="8.5546875" style="31" bestFit="1" customWidth="1"/>
    <col min="6243" max="6245" width="0" style="31" hidden="1" customWidth="1"/>
    <col min="6246" max="6246" width="7.33203125" style="31" bestFit="1" customWidth="1"/>
    <col min="6247" max="6247" width="0" style="31" hidden="1" customWidth="1"/>
    <col min="6248" max="6248" width="6.44140625" style="31" bestFit="1" customWidth="1"/>
    <col min="6249" max="6249" width="0" style="31" hidden="1" customWidth="1"/>
    <col min="6250" max="6250" width="6.44140625" style="31" bestFit="1" customWidth="1"/>
    <col min="6251" max="6251" width="0" style="31" hidden="1" customWidth="1"/>
    <col min="6252" max="6252" width="6.44140625" style="31" bestFit="1" customWidth="1"/>
    <col min="6253" max="6253" width="0" style="31" hidden="1" customWidth="1"/>
    <col min="6254" max="6254" width="6.44140625" style="31" bestFit="1" customWidth="1"/>
    <col min="6255" max="6255" width="0" style="31" hidden="1" customWidth="1"/>
    <col min="6256" max="6256" width="7.33203125" style="31" bestFit="1" customWidth="1"/>
    <col min="6257" max="6257" width="0" style="31" hidden="1" customWidth="1"/>
    <col min="6258" max="6258" width="6.44140625" style="31" bestFit="1" customWidth="1"/>
    <col min="6259" max="6259" width="0" style="31" hidden="1" customWidth="1"/>
    <col min="6260" max="6260" width="7.33203125" style="31" bestFit="1" customWidth="1"/>
    <col min="6261" max="6261" width="0" style="31" hidden="1" customWidth="1"/>
    <col min="6262" max="6262" width="7" style="31" bestFit="1" customWidth="1"/>
    <col min="6263" max="6263" width="0" style="31" hidden="1" customWidth="1"/>
    <col min="6264" max="6264" width="6.44140625" style="31" bestFit="1" customWidth="1"/>
    <col min="6265" max="6265" width="0" style="31" hidden="1" customWidth="1"/>
    <col min="6266" max="6266" width="6.33203125" style="31" bestFit="1" customWidth="1"/>
    <col min="6267" max="6267" width="0" style="31" hidden="1" customWidth="1"/>
    <col min="6268" max="6268" width="6.44140625" style="31" bestFit="1" customWidth="1"/>
    <col min="6269" max="6269" width="0" style="31" hidden="1" customWidth="1"/>
    <col min="6270" max="6270" width="6.33203125" style="31" bestFit="1" customWidth="1"/>
    <col min="6271" max="6271" width="0" style="31" hidden="1" customWidth="1"/>
    <col min="6272" max="6272" width="6.44140625" style="31" bestFit="1" customWidth="1"/>
    <col min="6273" max="6273" width="0" style="31" hidden="1" customWidth="1"/>
    <col min="6274" max="6274" width="6.44140625" style="31" bestFit="1" customWidth="1"/>
    <col min="6275" max="6275" width="0" style="31" hidden="1" customWidth="1"/>
    <col min="6276" max="6276" width="6.44140625" style="31" customWidth="1"/>
    <col min="6277" max="6277" width="0" style="31" hidden="1" customWidth="1"/>
    <col min="6278" max="6278" width="6.6640625" style="31" customWidth="1"/>
    <col min="6279" max="6279" width="0" style="31" hidden="1" customWidth="1"/>
    <col min="6280" max="6280" width="6.44140625" style="31" bestFit="1" customWidth="1"/>
    <col min="6281" max="6281" width="0" style="31" hidden="1" customWidth="1"/>
    <col min="6282" max="6402" width="9.109375" style="31"/>
    <col min="6403" max="6403" width="18.33203125" style="31" customWidth="1"/>
    <col min="6404" max="6404" width="12.33203125" style="31" customWidth="1"/>
    <col min="6405" max="6405" width="7.88671875" style="31" customWidth="1"/>
    <col min="6406" max="6406" width="25" style="31" customWidth="1"/>
    <col min="6407" max="6407" width="11" style="31" customWidth="1"/>
    <col min="6408" max="6408" width="0" style="31" hidden="1" customWidth="1"/>
    <col min="6409" max="6409" width="10.88671875" style="31" customWidth="1"/>
    <col min="6410" max="6410" width="0" style="31" hidden="1" customWidth="1"/>
    <col min="6411" max="6411" width="9.109375" style="31"/>
    <col min="6412" max="6412" width="8.33203125" style="31" customWidth="1"/>
    <col min="6413" max="6415" width="0" style="31" hidden="1" customWidth="1"/>
    <col min="6416" max="6416" width="17" style="31" customWidth="1"/>
    <col min="6417" max="6417" width="0" style="31" hidden="1" customWidth="1"/>
    <col min="6418" max="6418" width="8.44140625" style="31" bestFit="1" customWidth="1"/>
    <col min="6419" max="6421" width="0" style="31" hidden="1" customWidth="1"/>
    <col min="6422" max="6422" width="8.88671875" style="31" customWidth="1"/>
    <col min="6423" max="6424" width="0" style="31" hidden="1" customWidth="1"/>
    <col min="6425" max="6425" width="8.44140625" style="31" customWidth="1"/>
    <col min="6426" max="6426" width="11.6640625" style="31" customWidth="1"/>
    <col min="6427" max="6427" width="10" style="31" customWidth="1"/>
    <col min="6428" max="6428" width="0" style="31" hidden="1" customWidth="1"/>
    <col min="6429" max="6429" width="14.33203125" style="31" customWidth="1"/>
    <col min="6430" max="6431" width="0" style="31" hidden="1" customWidth="1"/>
    <col min="6432" max="6432" width="11" style="31" customWidth="1"/>
    <col min="6433" max="6433" width="12.44140625" style="31" customWidth="1"/>
    <col min="6434" max="6434" width="0" style="31" hidden="1" customWidth="1"/>
    <col min="6435" max="6435" width="8.88671875" style="31" bestFit="1" customWidth="1"/>
    <col min="6436" max="6436" width="0" style="31" hidden="1" customWidth="1"/>
    <col min="6437" max="6437" width="9" style="31" customWidth="1"/>
    <col min="6438" max="6438" width="0" style="31" hidden="1" customWidth="1"/>
    <col min="6439" max="6439" width="9.44140625" style="31" bestFit="1" customWidth="1"/>
    <col min="6440" max="6440" width="0" style="31" hidden="1" customWidth="1"/>
    <col min="6441" max="6441" width="7.5546875" style="31" customWidth="1"/>
    <col min="6442" max="6442" width="0" style="31" hidden="1" customWidth="1"/>
    <col min="6443" max="6443" width="7.88671875" style="31" customWidth="1"/>
    <col min="6444" max="6444" width="0" style="31" hidden="1" customWidth="1"/>
    <col min="6445" max="6445" width="7.6640625" style="31" bestFit="1" customWidth="1"/>
    <col min="6446" max="6446" width="0" style="31" hidden="1" customWidth="1"/>
    <col min="6447" max="6447" width="7" style="31" bestFit="1" customWidth="1"/>
    <col min="6448" max="6448" width="0" style="31" hidden="1" customWidth="1"/>
    <col min="6449" max="6449" width="12.6640625" style="31" customWidth="1"/>
    <col min="6450" max="6450" width="0" style="31" hidden="1" customWidth="1"/>
    <col min="6451" max="6451" width="12" style="31" customWidth="1"/>
    <col min="6452" max="6452" width="0" style="31" hidden="1" customWidth="1"/>
    <col min="6453" max="6453" width="7" style="31" bestFit="1" customWidth="1"/>
    <col min="6454" max="6454" width="0" style="31" hidden="1" customWidth="1"/>
    <col min="6455" max="6455" width="7" style="31" bestFit="1" customWidth="1"/>
    <col min="6456" max="6456" width="0" style="31" hidden="1" customWidth="1"/>
    <col min="6457" max="6457" width="15" style="31" bestFit="1" customWidth="1"/>
    <col min="6458" max="6458" width="0" style="31" hidden="1" customWidth="1"/>
    <col min="6459" max="6459" width="7.6640625" style="31" bestFit="1" customWidth="1"/>
    <col min="6460" max="6461" width="0" style="31" hidden="1" customWidth="1"/>
    <col min="6462" max="6462" width="13.88671875" style="31" customWidth="1"/>
    <col min="6463" max="6463" width="0" style="31" hidden="1" customWidth="1"/>
    <col min="6464" max="6464" width="13.5546875" style="31" bestFit="1" customWidth="1"/>
    <col min="6465" max="6465" width="0" style="31" hidden="1" customWidth="1"/>
    <col min="6466" max="6466" width="10.109375" style="31" bestFit="1" customWidth="1"/>
    <col min="6467" max="6467" width="0" style="31" hidden="1" customWidth="1"/>
    <col min="6468" max="6468" width="13.44140625" style="31" customWidth="1"/>
    <col min="6469" max="6469" width="0" style="31" hidden="1" customWidth="1"/>
    <col min="6470" max="6470" width="11.88671875" style="31" bestFit="1" customWidth="1"/>
    <col min="6471" max="6471" width="0" style="31" hidden="1" customWidth="1"/>
    <col min="6472" max="6473" width="11.88671875" style="31" customWidth="1"/>
    <col min="6474" max="6474" width="6.44140625" style="31" bestFit="1" customWidth="1"/>
    <col min="6475" max="6475" width="0" style="31" hidden="1" customWidth="1"/>
    <col min="6476" max="6476" width="6.44140625" style="31" bestFit="1" customWidth="1"/>
    <col min="6477" max="6477" width="0" style="31" hidden="1" customWidth="1"/>
    <col min="6478" max="6478" width="6.44140625" style="31" bestFit="1" customWidth="1"/>
    <col min="6479" max="6479" width="0" style="31" hidden="1" customWidth="1"/>
    <col min="6480" max="6480" width="7" style="31" bestFit="1" customWidth="1"/>
    <col min="6481" max="6481" width="0" style="31" hidden="1" customWidth="1"/>
    <col min="6482" max="6482" width="6.44140625" style="31" bestFit="1" customWidth="1"/>
    <col min="6483" max="6483" width="0" style="31" hidden="1" customWidth="1"/>
    <col min="6484" max="6484" width="6.44140625" style="31" bestFit="1" customWidth="1"/>
    <col min="6485" max="6485" width="0" style="31" hidden="1" customWidth="1"/>
    <col min="6486" max="6486" width="6.44140625" style="31" bestFit="1" customWidth="1"/>
    <col min="6487" max="6487" width="0" style="31" hidden="1" customWidth="1"/>
    <col min="6488" max="6488" width="6.44140625" style="31" bestFit="1" customWidth="1"/>
    <col min="6489" max="6489" width="0" style="31" hidden="1" customWidth="1"/>
    <col min="6490" max="6490" width="7" style="31" bestFit="1" customWidth="1"/>
    <col min="6491" max="6491" width="0" style="31" hidden="1" customWidth="1"/>
    <col min="6492" max="6492" width="6.44140625" style="31" bestFit="1" customWidth="1"/>
    <col min="6493" max="6493" width="0" style="31" hidden="1" customWidth="1"/>
    <col min="6494" max="6494" width="6.44140625" style="31" bestFit="1" customWidth="1"/>
    <col min="6495" max="6495" width="0" style="31" hidden="1" customWidth="1"/>
    <col min="6496" max="6496" width="6.44140625" style="31" bestFit="1" customWidth="1"/>
    <col min="6497" max="6497" width="0" style="31" hidden="1" customWidth="1"/>
    <col min="6498" max="6498" width="8.5546875" style="31" bestFit="1" customWidth="1"/>
    <col min="6499" max="6501" width="0" style="31" hidden="1" customWidth="1"/>
    <col min="6502" max="6502" width="7.33203125" style="31" bestFit="1" customWidth="1"/>
    <col min="6503" max="6503" width="0" style="31" hidden="1" customWidth="1"/>
    <col min="6504" max="6504" width="6.44140625" style="31" bestFit="1" customWidth="1"/>
    <col min="6505" max="6505" width="0" style="31" hidden="1" customWidth="1"/>
    <col min="6506" max="6506" width="6.44140625" style="31" bestFit="1" customWidth="1"/>
    <col min="6507" max="6507" width="0" style="31" hidden="1" customWidth="1"/>
    <col min="6508" max="6508" width="6.44140625" style="31" bestFit="1" customWidth="1"/>
    <col min="6509" max="6509" width="0" style="31" hidden="1" customWidth="1"/>
    <col min="6510" max="6510" width="6.44140625" style="31" bestFit="1" customWidth="1"/>
    <col min="6511" max="6511" width="0" style="31" hidden="1" customWidth="1"/>
    <col min="6512" max="6512" width="7.33203125" style="31" bestFit="1" customWidth="1"/>
    <col min="6513" max="6513" width="0" style="31" hidden="1" customWidth="1"/>
    <col min="6514" max="6514" width="6.44140625" style="31" bestFit="1" customWidth="1"/>
    <col min="6515" max="6515" width="0" style="31" hidden="1" customWidth="1"/>
    <col min="6516" max="6516" width="7.33203125" style="31" bestFit="1" customWidth="1"/>
    <col min="6517" max="6517" width="0" style="31" hidden="1" customWidth="1"/>
    <col min="6518" max="6518" width="7" style="31" bestFit="1" customWidth="1"/>
    <col min="6519" max="6519" width="0" style="31" hidden="1" customWidth="1"/>
    <col min="6520" max="6520" width="6.44140625" style="31" bestFit="1" customWidth="1"/>
    <col min="6521" max="6521" width="0" style="31" hidden="1" customWidth="1"/>
    <col min="6522" max="6522" width="6.33203125" style="31" bestFit="1" customWidth="1"/>
    <col min="6523" max="6523" width="0" style="31" hidden="1" customWidth="1"/>
    <col min="6524" max="6524" width="6.44140625" style="31" bestFit="1" customWidth="1"/>
    <col min="6525" max="6525" width="0" style="31" hidden="1" customWidth="1"/>
    <col min="6526" max="6526" width="6.33203125" style="31" bestFit="1" customWidth="1"/>
    <col min="6527" max="6527" width="0" style="31" hidden="1" customWidth="1"/>
    <col min="6528" max="6528" width="6.44140625" style="31" bestFit="1" customWidth="1"/>
    <col min="6529" max="6529" width="0" style="31" hidden="1" customWidth="1"/>
    <col min="6530" max="6530" width="6.44140625" style="31" bestFit="1" customWidth="1"/>
    <col min="6531" max="6531" width="0" style="31" hidden="1" customWidth="1"/>
    <col min="6532" max="6532" width="6.44140625" style="31" customWidth="1"/>
    <col min="6533" max="6533" width="0" style="31" hidden="1" customWidth="1"/>
    <col min="6534" max="6534" width="6.6640625" style="31" customWidth="1"/>
    <col min="6535" max="6535" width="0" style="31" hidden="1" customWidth="1"/>
    <col min="6536" max="6536" width="6.44140625" style="31" bestFit="1" customWidth="1"/>
    <col min="6537" max="6537" width="0" style="31" hidden="1" customWidth="1"/>
    <col min="6538" max="6658" width="9.109375" style="31"/>
    <col min="6659" max="6659" width="18.33203125" style="31" customWidth="1"/>
    <col min="6660" max="6660" width="12.33203125" style="31" customWidth="1"/>
    <col min="6661" max="6661" width="7.88671875" style="31" customWidth="1"/>
    <col min="6662" max="6662" width="25" style="31" customWidth="1"/>
    <col min="6663" max="6663" width="11" style="31" customWidth="1"/>
    <col min="6664" max="6664" width="0" style="31" hidden="1" customWidth="1"/>
    <col min="6665" max="6665" width="10.88671875" style="31" customWidth="1"/>
    <col min="6666" max="6666" width="0" style="31" hidden="1" customWidth="1"/>
    <col min="6667" max="6667" width="9.109375" style="31"/>
    <col min="6668" max="6668" width="8.33203125" style="31" customWidth="1"/>
    <col min="6669" max="6671" width="0" style="31" hidden="1" customWidth="1"/>
    <col min="6672" max="6672" width="17" style="31" customWidth="1"/>
    <col min="6673" max="6673" width="0" style="31" hidden="1" customWidth="1"/>
    <col min="6674" max="6674" width="8.44140625" style="31" bestFit="1" customWidth="1"/>
    <col min="6675" max="6677" width="0" style="31" hidden="1" customWidth="1"/>
    <col min="6678" max="6678" width="8.88671875" style="31" customWidth="1"/>
    <col min="6679" max="6680" width="0" style="31" hidden="1" customWidth="1"/>
    <col min="6681" max="6681" width="8.44140625" style="31" customWidth="1"/>
    <col min="6682" max="6682" width="11.6640625" style="31" customWidth="1"/>
    <col min="6683" max="6683" width="10" style="31" customWidth="1"/>
    <col min="6684" max="6684" width="0" style="31" hidden="1" customWidth="1"/>
    <col min="6685" max="6685" width="14.33203125" style="31" customWidth="1"/>
    <col min="6686" max="6687" width="0" style="31" hidden="1" customWidth="1"/>
    <col min="6688" max="6688" width="11" style="31" customWidth="1"/>
    <col min="6689" max="6689" width="12.44140625" style="31" customWidth="1"/>
    <col min="6690" max="6690" width="0" style="31" hidden="1" customWidth="1"/>
    <col min="6691" max="6691" width="8.88671875" style="31" bestFit="1" customWidth="1"/>
    <col min="6692" max="6692" width="0" style="31" hidden="1" customWidth="1"/>
    <col min="6693" max="6693" width="9" style="31" customWidth="1"/>
    <col min="6694" max="6694" width="0" style="31" hidden="1" customWidth="1"/>
    <col min="6695" max="6695" width="9.44140625" style="31" bestFit="1" customWidth="1"/>
    <col min="6696" max="6696" width="0" style="31" hidden="1" customWidth="1"/>
    <col min="6697" max="6697" width="7.5546875" style="31" customWidth="1"/>
    <col min="6698" max="6698" width="0" style="31" hidden="1" customWidth="1"/>
    <col min="6699" max="6699" width="7.88671875" style="31" customWidth="1"/>
    <col min="6700" max="6700" width="0" style="31" hidden="1" customWidth="1"/>
    <col min="6701" max="6701" width="7.6640625" style="31" bestFit="1" customWidth="1"/>
    <col min="6702" max="6702" width="0" style="31" hidden="1" customWidth="1"/>
    <col min="6703" max="6703" width="7" style="31" bestFit="1" customWidth="1"/>
    <col min="6704" max="6704" width="0" style="31" hidden="1" customWidth="1"/>
    <col min="6705" max="6705" width="12.6640625" style="31" customWidth="1"/>
    <col min="6706" max="6706" width="0" style="31" hidden="1" customWidth="1"/>
    <col min="6707" max="6707" width="12" style="31" customWidth="1"/>
    <col min="6708" max="6708" width="0" style="31" hidden="1" customWidth="1"/>
    <col min="6709" max="6709" width="7" style="31" bestFit="1" customWidth="1"/>
    <col min="6710" max="6710" width="0" style="31" hidden="1" customWidth="1"/>
    <col min="6711" max="6711" width="7" style="31" bestFit="1" customWidth="1"/>
    <col min="6712" max="6712" width="0" style="31" hidden="1" customWidth="1"/>
    <col min="6713" max="6713" width="15" style="31" bestFit="1" customWidth="1"/>
    <col min="6714" max="6714" width="0" style="31" hidden="1" customWidth="1"/>
    <col min="6715" max="6715" width="7.6640625" style="31" bestFit="1" customWidth="1"/>
    <col min="6716" max="6717" width="0" style="31" hidden="1" customWidth="1"/>
    <col min="6718" max="6718" width="13.88671875" style="31" customWidth="1"/>
    <col min="6719" max="6719" width="0" style="31" hidden="1" customWidth="1"/>
    <col min="6720" max="6720" width="13.5546875" style="31" bestFit="1" customWidth="1"/>
    <col min="6721" max="6721" width="0" style="31" hidden="1" customWidth="1"/>
    <col min="6722" max="6722" width="10.109375" style="31" bestFit="1" customWidth="1"/>
    <col min="6723" max="6723" width="0" style="31" hidden="1" customWidth="1"/>
    <col min="6724" max="6724" width="13.44140625" style="31" customWidth="1"/>
    <col min="6725" max="6725" width="0" style="31" hidden="1" customWidth="1"/>
    <col min="6726" max="6726" width="11.88671875" style="31" bestFit="1" customWidth="1"/>
    <col min="6727" max="6727" width="0" style="31" hidden="1" customWidth="1"/>
    <col min="6728" max="6729" width="11.88671875" style="31" customWidth="1"/>
    <col min="6730" max="6730" width="6.44140625" style="31" bestFit="1" customWidth="1"/>
    <col min="6731" max="6731" width="0" style="31" hidden="1" customWidth="1"/>
    <col min="6732" max="6732" width="6.44140625" style="31" bestFit="1" customWidth="1"/>
    <col min="6733" max="6733" width="0" style="31" hidden="1" customWidth="1"/>
    <col min="6734" max="6734" width="6.44140625" style="31" bestFit="1" customWidth="1"/>
    <col min="6735" max="6735" width="0" style="31" hidden="1" customWidth="1"/>
    <col min="6736" max="6736" width="7" style="31" bestFit="1" customWidth="1"/>
    <col min="6737" max="6737" width="0" style="31" hidden="1" customWidth="1"/>
    <col min="6738" max="6738" width="6.44140625" style="31" bestFit="1" customWidth="1"/>
    <col min="6739" max="6739" width="0" style="31" hidden="1" customWidth="1"/>
    <col min="6740" max="6740" width="6.44140625" style="31" bestFit="1" customWidth="1"/>
    <col min="6741" max="6741" width="0" style="31" hidden="1" customWidth="1"/>
    <col min="6742" max="6742" width="6.44140625" style="31" bestFit="1" customWidth="1"/>
    <col min="6743" max="6743" width="0" style="31" hidden="1" customWidth="1"/>
    <col min="6744" max="6744" width="6.44140625" style="31" bestFit="1" customWidth="1"/>
    <col min="6745" max="6745" width="0" style="31" hidden="1" customWidth="1"/>
    <col min="6746" max="6746" width="7" style="31" bestFit="1" customWidth="1"/>
    <col min="6747" max="6747" width="0" style="31" hidden="1" customWidth="1"/>
    <col min="6748" max="6748" width="6.44140625" style="31" bestFit="1" customWidth="1"/>
    <col min="6749" max="6749" width="0" style="31" hidden="1" customWidth="1"/>
    <col min="6750" max="6750" width="6.44140625" style="31" bestFit="1" customWidth="1"/>
    <col min="6751" max="6751" width="0" style="31" hidden="1" customWidth="1"/>
    <col min="6752" max="6752" width="6.44140625" style="31" bestFit="1" customWidth="1"/>
    <col min="6753" max="6753" width="0" style="31" hidden="1" customWidth="1"/>
    <col min="6754" max="6754" width="8.5546875" style="31" bestFit="1" customWidth="1"/>
    <col min="6755" max="6757" width="0" style="31" hidden="1" customWidth="1"/>
    <col min="6758" max="6758" width="7.33203125" style="31" bestFit="1" customWidth="1"/>
    <col min="6759" max="6759" width="0" style="31" hidden="1" customWidth="1"/>
    <col min="6760" max="6760" width="6.44140625" style="31" bestFit="1" customWidth="1"/>
    <col min="6761" max="6761" width="0" style="31" hidden="1" customWidth="1"/>
    <col min="6762" max="6762" width="6.44140625" style="31" bestFit="1" customWidth="1"/>
    <col min="6763" max="6763" width="0" style="31" hidden="1" customWidth="1"/>
    <col min="6764" max="6764" width="6.44140625" style="31" bestFit="1" customWidth="1"/>
    <col min="6765" max="6765" width="0" style="31" hidden="1" customWidth="1"/>
    <col min="6766" max="6766" width="6.44140625" style="31" bestFit="1" customWidth="1"/>
    <col min="6767" max="6767" width="0" style="31" hidden="1" customWidth="1"/>
    <col min="6768" max="6768" width="7.33203125" style="31" bestFit="1" customWidth="1"/>
    <col min="6769" max="6769" width="0" style="31" hidden="1" customWidth="1"/>
    <col min="6770" max="6770" width="6.44140625" style="31" bestFit="1" customWidth="1"/>
    <col min="6771" max="6771" width="0" style="31" hidden="1" customWidth="1"/>
    <col min="6772" max="6772" width="7.33203125" style="31" bestFit="1" customWidth="1"/>
    <col min="6773" max="6773" width="0" style="31" hidden="1" customWidth="1"/>
    <col min="6774" max="6774" width="7" style="31" bestFit="1" customWidth="1"/>
    <col min="6775" max="6775" width="0" style="31" hidden="1" customWidth="1"/>
    <col min="6776" max="6776" width="6.44140625" style="31" bestFit="1" customWidth="1"/>
    <col min="6777" max="6777" width="0" style="31" hidden="1" customWidth="1"/>
    <col min="6778" max="6778" width="6.33203125" style="31" bestFit="1" customWidth="1"/>
    <col min="6779" max="6779" width="0" style="31" hidden="1" customWidth="1"/>
    <col min="6780" max="6780" width="6.44140625" style="31" bestFit="1" customWidth="1"/>
    <col min="6781" max="6781" width="0" style="31" hidden="1" customWidth="1"/>
    <col min="6782" max="6782" width="6.33203125" style="31" bestFit="1" customWidth="1"/>
    <col min="6783" max="6783" width="0" style="31" hidden="1" customWidth="1"/>
    <col min="6784" max="6784" width="6.44140625" style="31" bestFit="1" customWidth="1"/>
    <col min="6785" max="6785" width="0" style="31" hidden="1" customWidth="1"/>
    <col min="6786" max="6786" width="6.44140625" style="31" bestFit="1" customWidth="1"/>
    <col min="6787" max="6787" width="0" style="31" hidden="1" customWidth="1"/>
    <col min="6788" max="6788" width="6.44140625" style="31" customWidth="1"/>
    <col min="6789" max="6789" width="0" style="31" hidden="1" customWidth="1"/>
    <col min="6790" max="6790" width="6.6640625" style="31" customWidth="1"/>
    <col min="6791" max="6791" width="0" style="31" hidden="1" customWidth="1"/>
    <col min="6792" max="6792" width="6.44140625" style="31" bestFit="1" customWidth="1"/>
    <col min="6793" max="6793" width="0" style="31" hidden="1" customWidth="1"/>
    <col min="6794" max="6914" width="9.109375" style="31"/>
    <col min="6915" max="6915" width="18.33203125" style="31" customWidth="1"/>
    <col min="6916" max="6916" width="12.33203125" style="31" customWidth="1"/>
    <col min="6917" max="6917" width="7.88671875" style="31" customWidth="1"/>
    <col min="6918" max="6918" width="25" style="31" customWidth="1"/>
    <col min="6919" max="6919" width="11" style="31" customWidth="1"/>
    <col min="6920" max="6920" width="0" style="31" hidden="1" customWidth="1"/>
    <col min="6921" max="6921" width="10.88671875" style="31" customWidth="1"/>
    <col min="6922" max="6922" width="0" style="31" hidden="1" customWidth="1"/>
    <col min="6923" max="6923" width="9.109375" style="31"/>
    <col min="6924" max="6924" width="8.33203125" style="31" customWidth="1"/>
    <col min="6925" max="6927" width="0" style="31" hidden="1" customWidth="1"/>
    <col min="6928" max="6928" width="17" style="31" customWidth="1"/>
    <col min="6929" max="6929" width="0" style="31" hidden="1" customWidth="1"/>
    <col min="6930" max="6930" width="8.44140625" style="31" bestFit="1" customWidth="1"/>
    <col min="6931" max="6933" width="0" style="31" hidden="1" customWidth="1"/>
    <col min="6934" max="6934" width="8.88671875" style="31" customWidth="1"/>
    <col min="6935" max="6936" width="0" style="31" hidden="1" customWidth="1"/>
    <col min="6937" max="6937" width="8.44140625" style="31" customWidth="1"/>
    <col min="6938" max="6938" width="11.6640625" style="31" customWidth="1"/>
    <col min="6939" max="6939" width="10" style="31" customWidth="1"/>
    <col min="6940" max="6940" width="0" style="31" hidden="1" customWidth="1"/>
    <col min="6941" max="6941" width="14.33203125" style="31" customWidth="1"/>
    <col min="6942" max="6943" width="0" style="31" hidden="1" customWidth="1"/>
    <col min="6944" max="6944" width="11" style="31" customWidth="1"/>
    <col min="6945" max="6945" width="12.44140625" style="31" customWidth="1"/>
    <col min="6946" max="6946" width="0" style="31" hidden="1" customWidth="1"/>
    <col min="6947" max="6947" width="8.88671875" style="31" bestFit="1" customWidth="1"/>
    <col min="6948" max="6948" width="0" style="31" hidden="1" customWidth="1"/>
    <col min="6949" max="6949" width="9" style="31" customWidth="1"/>
    <col min="6950" max="6950" width="0" style="31" hidden="1" customWidth="1"/>
    <col min="6951" max="6951" width="9.44140625" style="31" bestFit="1" customWidth="1"/>
    <col min="6952" max="6952" width="0" style="31" hidden="1" customWidth="1"/>
    <col min="6953" max="6953" width="7.5546875" style="31" customWidth="1"/>
    <col min="6954" max="6954" width="0" style="31" hidden="1" customWidth="1"/>
    <col min="6955" max="6955" width="7.88671875" style="31" customWidth="1"/>
    <col min="6956" max="6956" width="0" style="31" hidden="1" customWidth="1"/>
    <col min="6957" max="6957" width="7.6640625" style="31" bestFit="1" customWidth="1"/>
    <col min="6958" max="6958" width="0" style="31" hidden="1" customWidth="1"/>
    <col min="6959" max="6959" width="7" style="31" bestFit="1" customWidth="1"/>
    <col min="6960" max="6960" width="0" style="31" hidden="1" customWidth="1"/>
    <col min="6961" max="6961" width="12.6640625" style="31" customWidth="1"/>
    <col min="6962" max="6962" width="0" style="31" hidden="1" customWidth="1"/>
    <col min="6963" max="6963" width="12" style="31" customWidth="1"/>
    <col min="6964" max="6964" width="0" style="31" hidden="1" customWidth="1"/>
    <col min="6965" max="6965" width="7" style="31" bestFit="1" customWidth="1"/>
    <col min="6966" max="6966" width="0" style="31" hidden="1" customWidth="1"/>
    <col min="6967" max="6967" width="7" style="31" bestFit="1" customWidth="1"/>
    <col min="6968" max="6968" width="0" style="31" hidden="1" customWidth="1"/>
    <col min="6969" max="6969" width="15" style="31" bestFit="1" customWidth="1"/>
    <col min="6970" max="6970" width="0" style="31" hidden="1" customWidth="1"/>
    <col min="6971" max="6971" width="7.6640625" style="31" bestFit="1" customWidth="1"/>
    <col min="6972" max="6973" width="0" style="31" hidden="1" customWidth="1"/>
    <col min="6974" max="6974" width="13.88671875" style="31" customWidth="1"/>
    <col min="6975" max="6975" width="0" style="31" hidden="1" customWidth="1"/>
    <col min="6976" max="6976" width="13.5546875" style="31" bestFit="1" customWidth="1"/>
    <col min="6977" max="6977" width="0" style="31" hidden="1" customWidth="1"/>
    <col min="6978" max="6978" width="10.109375" style="31" bestFit="1" customWidth="1"/>
    <col min="6979" max="6979" width="0" style="31" hidden="1" customWidth="1"/>
    <col min="6980" max="6980" width="13.44140625" style="31" customWidth="1"/>
    <col min="6981" max="6981" width="0" style="31" hidden="1" customWidth="1"/>
    <col min="6982" max="6982" width="11.88671875" style="31" bestFit="1" customWidth="1"/>
    <col min="6983" max="6983" width="0" style="31" hidden="1" customWidth="1"/>
    <col min="6984" max="6985" width="11.88671875" style="31" customWidth="1"/>
    <col min="6986" max="6986" width="6.44140625" style="31" bestFit="1" customWidth="1"/>
    <col min="6987" max="6987" width="0" style="31" hidden="1" customWidth="1"/>
    <col min="6988" max="6988" width="6.44140625" style="31" bestFit="1" customWidth="1"/>
    <col min="6989" max="6989" width="0" style="31" hidden="1" customWidth="1"/>
    <col min="6990" max="6990" width="6.44140625" style="31" bestFit="1" customWidth="1"/>
    <col min="6991" max="6991" width="0" style="31" hidden="1" customWidth="1"/>
    <col min="6992" max="6992" width="7" style="31" bestFit="1" customWidth="1"/>
    <col min="6993" max="6993" width="0" style="31" hidden="1" customWidth="1"/>
    <col min="6994" max="6994" width="6.44140625" style="31" bestFit="1" customWidth="1"/>
    <col min="6995" max="6995" width="0" style="31" hidden="1" customWidth="1"/>
    <col min="6996" max="6996" width="6.44140625" style="31" bestFit="1" customWidth="1"/>
    <col min="6997" max="6997" width="0" style="31" hidden="1" customWidth="1"/>
    <col min="6998" max="6998" width="6.44140625" style="31" bestFit="1" customWidth="1"/>
    <col min="6999" max="6999" width="0" style="31" hidden="1" customWidth="1"/>
    <col min="7000" max="7000" width="6.44140625" style="31" bestFit="1" customWidth="1"/>
    <col min="7001" max="7001" width="0" style="31" hidden="1" customWidth="1"/>
    <col min="7002" max="7002" width="7" style="31" bestFit="1" customWidth="1"/>
    <col min="7003" max="7003" width="0" style="31" hidden="1" customWidth="1"/>
    <col min="7004" max="7004" width="6.44140625" style="31" bestFit="1" customWidth="1"/>
    <col min="7005" max="7005" width="0" style="31" hidden="1" customWidth="1"/>
    <col min="7006" max="7006" width="6.44140625" style="31" bestFit="1" customWidth="1"/>
    <col min="7007" max="7007" width="0" style="31" hidden="1" customWidth="1"/>
    <col min="7008" max="7008" width="6.44140625" style="31" bestFit="1" customWidth="1"/>
    <col min="7009" max="7009" width="0" style="31" hidden="1" customWidth="1"/>
    <col min="7010" max="7010" width="8.5546875" style="31" bestFit="1" customWidth="1"/>
    <col min="7011" max="7013" width="0" style="31" hidden="1" customWidth="1"/>
    <col min="7014" max="7014" width="7.33203125" style="31" bestFit="1" customWidth="1"/>
    <col min="7015" max="7015" width="0" style="31" hidden="1" customWidth="1"/>
    <col min="7016" max="7016" width="6.44140625" style="31" bestFit="1" customWidth="1"/>
    <col min="7017" max="7017" width="0" style="31" hidden="1" customWidth="1"/>
    <col min="7018" max="7018" width="6.44140625" style="31" bestFit="1" customWidth="1"/>
    <col min="7019" max="7019" width="0" style="31" hidden="1" customWidth="1"/>
    <col min="7020" max="7020" width="6.44140625" style="31" bestFit="1" customWidth="1"/>
    <col min="7021" max="7021" width="0" style="31" hidden="1" customWidth="1"/>
    <col min="7022" max="7022" width="6.44140625" style="31" bestFit="1" customWidth="1"/>
    <col min="7023" max="7023" width="0" style="31" hidden="1" customWidth="1"/>
    <col min="7024" max="7024" width="7.33203125" style="31" bestFit="1" customWidth="1"/>
    <col min="7025" max="7025" width="0" style="31" hidden="1" customWidth="1"/>
    <col min="7026" max="7026" width="6.44140625" style="31" bestFit="1" customWidth="1"/>
    <col min="7027" max="7027" width="0" style="31" hidden="1" customWidth="1"/>
    <col min="7028" max="7028" width="7.33203125" style="31" bestFit="1" customWidth="1"/>
    <col min="7029" max="7029" width="0" style="31" hidden="1" customWidth="1"/>
    <col min="7030" max="7030" width="7" style="31" bestFit="1" customWidth="1"/>
    <col min="7031" max="7031" width="0" style="31" hidden="1" customWidth="1"/>
    <col min="7032" max="7032" width="6.44140625" style="31" bestFit="1" customWidth="1"/>
    <col min="7033" max="7033" width="0" style="31" hidden="1" customWidth="1"/>
    <col min="7034" max="7034" width="6.33203125" style="31" bestFit="1" customWidth="1"/>
    <col min="7035" max="7035" width="0" style="31" hidden="1" customWidth="1"/>
    <col min="7036" max="7036" width="6.44140625" style="31" bestFit="1" customWidth="1"/>
    <col min="7037" max="7037" width="0" style="31" hidden="1" customWidth="1"/>
    <col min="7038" max="7038" width="6.33203125" style="31" bestFit="1" customWidth="1"/>
    <col min="7039" max="7039" width="0" style="31" hidden="1" customWidth="1"/>
    <col min="7040" max="7040" width="6.44140625" style="31" bestFit="1" customWidth="1"/>
    <col min="7041" max="7041" width="0" style="31" hidden="1" customWidth="1"/>
    <col min="7042" max="7042" width="6.44140625" style="31" bestFit="1" customWidth="1"/>
    <col min="7043" max="7043" width="0" style="31" hidden="1" customWidth="1"/>
    <col min="7044" max="7044" width="6.44140625" style="31" customWidth="1"/>
    <col min="7045" max="7045" width="0" style="31" hidden="1" customWidth="1"/>
    <col min="7046" max="7046" width="6.6640625" style="31" customWidth="1"/>
    <col min="7047" max="7047" width="0" style="31" hidden="1" customWidth="1"/>
    <col min="7048" max="7048" width="6.44140625" style="31" bestFit="1" customWidth="1"/>
    <col min="7049" max="7049" width="0" style="31" hidden="1" customWidth="1"/>
    <col min="7050" max="7170" width="9.109375" style="31"/>
    <col min="7171" max="7171" width="18.33203125" style="31" customWidth="1"/>
    <col min="7172" max="7172" width="12.33203125" style="31" customWidth="1"/>
    <col min="7173" max="7173" width="7.88671875" style="31" customWidth="1"/>
    <col min="7174" max="7174" width="25" style="31" customWidth="1"/>
    <col min="7175" max="7175" width="11" style="31" customWidth="1"/>
    <col min="7176" max="7176" width="0" style="31" hidden="1" customWidth="1"/>
    <col min="7177" max="7177" width="10.88671875" style="31" customWidth="1"/>
    <col min="7178" max="7178" width="0" style="31" hidden="1" customWidth="1"/>
    <col min="7179" max="7179" width="9.109375" style="31"/>
    <col min="7180" max="7180" width="8.33203125" style="31" customWidth="1"/>
    <col min="7181" max="7183" width="0" style="31" hidden="1" customWidth="1"/>
    <col min="7184" max="7184" width="17" style="31" customWidth="1"/>
    <col min="7185" max="7185" width="0" style="31" hidden="1" customWidth="1"/>
    <col min="7186" max="7186" width="8.44140625" style="31" bestFit="1" customWidth="1"/>
    <col min="7187" max="7189" width="0" style="31" hidden="1" customWidth="1"/>
    <col min="7190" max="7190" width="8.88671875" style="31" customWidth="1"/>
    <col min="7191" max="7192" width="0" style="31" hidden="1" customWidth="1"/>
    <col min="7193" max="7193" width="8.44140625" style="31" customWidth="1"/>
    <col min="7194" max="7194" width="11.6640625" style="31" customWidth="1"/>
    <col min="7195" max="7195" width="10" style="31" customWidth="1"/>
    <col min="7196" max="7196" width="0" style="31" hidden="1" customWidth="1"/>
    <col min="7197" max="7197" width="14.33203125" style="31" customWidth="1"/>
    <col min="7198" max="7199" width="0" style="31" hidden="1" customWidth="1"/>
    <col min="7200" max="7200" width="11" style="31" customWidth="1"/>
    <col min="7201" max="7201" width="12.44140625" style="31" customWidth="1"/>
    <col min="7202" max="7202" width="0" style="31" hidden="1" customWidth="1"/>
    <col min="7203" max="7203" width="8.88671875" style="31" bestFit="1" customWidth="1"/>
    <col min="7204" max="7204" width="0" style="31" hidden="1" customWidth="1"/>
    <col min="7205" max="7205" width="9" style="31" customWidth="1"/>
    <col min="7206" max="7206" width="0" style="31" hidden="1" customWidth="1"/>
    <col min="7207" max="7207" width="9.44140625" style="31" bestFit="1" customWidth="1"/>
    <col min="7208" max="7208" width="0" style="31" hidden="1" customWidth="1"/>
    <col min="7209" max="7209" width="7.5546875" style="31" customWidth="1"/>
    <col min="7210" max="7210" width="0" style="31" hidden="1" customWidth="1"/>
    <col min="7211" max="7211" width="7.88671875" style="31" customWidth="1"/>
    <col min="7212" max="7212" width="0" style="31" hidden="1" customWidth="1"/>
    <col min="7213" max="7213" width="7.6640625" style="31" bestFit="1" customWidth="1"/>
    <col min="7214" max="7214" width="0" style="31" hidden="1" customWidth="1"/>
    <col min="7215" max="7215" width="7" style="31" bestFit="1" customWidth="1"/>
    <col min="7216" max="7216" width="0" style="31" hidden="1" customWidth="1"/>
    <col min="7217" max="7217" width="12.6640625" style="31" customWidth="1"/>
    <col min="7218" max="7218" width="0" style="31" hidden="1" customWidth="1"/>
    <col min="7219" max="7219" width="12" style="31" customWidth="1"/>
    <col min="7220" max="7220" width="0" style="31" hidden="1" customWidth="1"/>
    <col min="7221" max="7221" width="7" style="31" bestFit="1" customWidth="1"/>
    <col min="7222" max="7222" width="0" style="31" hidden="1" customWidth="1"/>
    <col min="7223" max="7223" width="7" style="31" bestFit="1" customWidth="1"/>
    <col min="7224" max="7224" width="0" style="31" hidden="1" customWidth="1"/>
    <col min="7225" max="7225" width="15" style="31" bestFit="1" customWidth="1"/>
    <col min="7226" max="7226" width="0" style="31" hidden="1" customWidth="1"/>
    <col min="7227" max="7227" width="7.6640625" style="31" bestFit="1" customWidth="1"/>
    <col min="7228" max="7229" width="0" style="31" hidden="1" customWidth="1"/>
    <col min="7230" max="7230" width="13.88671875" style="31" customWidth="1"/>
    <col min="7231" max="7231" width="0" style="31" hidden="1" customWidth="1"/>
    <col min="7232" max="7232" width="13.5546875" style="31" bestFit="1" customWidth="1"/>
    <col min="7233" max="7233" width="0" style="31" hidden="1" customWidth="1"/>
    <col min="7234" max="7234" width="10.109375" style="31" bestFit="1" customWidth="1"/>
    <col min="7235" max="7235" width="0" style="31" hidden="1" customWidth="1"/>
    <col min="7236" max="7236" width="13.44140625" style="31" customWidth="1"/>
    <col min="7237" max="7237" width="0" style="31" hidden="1" customWidth="1"/>
    <col min="7238" max="7238" width="11.88671875" style="31" bestFit="1" customWidth="1"/>
    <col min="7239" max="7239" width="0" style="31" hidden="1" customWidth="1"/>
    <col min="7240" max="7241" width="11.88671875" style="31" customWidth="1"/>
    <col min="7242" max="7242" width="6.44140625" style="31" bestFit="1" customWidth="1"/>
    <col min="7243" max="7243" width="0" style="31" hidden="1" customWidth="1"/>
    <col min="7244" max="7244" width="6.44140625" style="31" bestFit="1" customWidth="1"/>
    <col min="7245" max="7245" width="0" style="31" hidden="1" customWidth="1"/>
    <col min="7246" max="7246" width="6.44140625" style="31" bestFit="1" customWidth="1"/>
    <col min="7247" max="7247" width="0" style="31" hidden="1" customWidth="1"/>
    <col min="7248" max="7248" width="7" style="31" bestFit="1" customWidth="1"/>
    <col min="7249" max="7249" width="0" style="31" hidden="1" customWidth="1"/>
    <col min="7250" max="7250" width="6.44140625" style="31" bestFit="1" customWidth="1"/>
    <col min="7251" max="7251" width="0" style="31" hidden="1" customWidth="1"/>
    <col min="7252" max="7252" width="6.44140625" style="31" bestFit="1" customWidth="1"/>
    <col min="7253" max="7253" width="0" style="31" hidden="1" customWidth="1"/>
    <col min="7254" max="7254" width="6.44140625" style="31" bestFit="1" customWidth="1"/>
    <col min="7255" max="7255" width="0" style="31" hidden="1" customWidth="1"/>
    <col min="7256" max="7256" width="6.44140625" style="31" bestFit="1" customWidth="1"/>
    <col min="7257" max="7257" width="0" style="31" hidden="1" customWidth="1"/>
    <col min="7258" max="7258" width="7" style="31" bestFit="1" customWidth="1"/>
    <col min="7259" max="7259" width="0" style="31" hidden="1" customWidth="1"/>
    <col min="7260" max="7260" width="6.44140625" style="31" bestFit="1" customWidth="1"/>
    <col min="7261" max="7261" width="0" style="31" hidden="1" customWidth="1"/>
    <col min="7262" max="7262" width="6.44140625" style="31" bestFit="1" customWidth="1"/>
    <col min="7263" max="7263" width="0" style="31" hidden="1" customWidth="1"/>
    <col min="7264" max="7264" width="6.44140625" style="31" bestFit="1" customWidth="1"/>
    <col min="7265" max="7265" width="0" style="31" hidden="1" customWidth="1"/>
    <col min="7266" max="7266" width="8.5546875" style="31" bestFit="1" customWidth="1"/>
    <col min="7267" max="7269" width="0" style="31" hidden="1" customWidth="1"/>
    <col min="7270" max="7270" width="7.33203125" style="31" bestFit="1" customWidth="1"/>
    <col min="7271" max="7271" width="0" style="31" hidden="1" customWidth="1"/>
    <col min="7272" max="7272" width="6.44140625" style="31" bestFit="1" customWidth="1"/>
    <col min="7273" max="7273" width="0" style="31" hidden="1" customWidth="1"/>
    <col min="7274" max="7274" width="6.44140625" style="31" bestFit="1" customWidth="1"/>
    <col min="7275" max="7275" width="0" style="31" hidden="1" customWidth="1"/>
    <col min="7276" max="7276" width="6.44140625" style="31" bestFit="1" customWidth="1"/>
    <col min="7277" max="7277" width="0" style="31" hidden="1" customWidth="1"/>
    <col min="7278" max="7278" width="6.44140625" style="31" bestFit="1" customWidth="1"/>
    <col min="7279" max="7279" width="0" style="31" hidden="1" customWidth="1"/>
    <col min="7280" max="7280" width="7.33203125" style="31" bestFit="1" customWidth="1"/>
    <col min="7281" max="7281" width="0" style="31" hidden="1" customWidth="1"/>
    <col min="7282" max="7282" width="6.44140625" style="31" bestFit="1" customWidth="1"/>
    <col min="7283" max="7283" width="0" style="31" hidden="1" customWidth="1"/>
    <col min="7284" max="7284" width="7.33203125" style="31" bestFit="1" customWidth="1"/>
    <col min="7285" max="7285" width="0" style="31" hidden="1" customWidth="1"/>
    <col min="7286" max="7286" width="7" style="31" bestFit="1" customWidth="1"/>
    <col min="7287" max="7287" width="0" style="31" hidden="1" customWidth="1"/>
    <col min="7288" max="7288" width="6.44140625" style="31" bestFit="1" customWidth="1"/>
    <col min="7289" max="7289" width="0" style="31" hidden="1" customWidth="1"/>
    <col min="7290" max="7290" width="6.33203125" style="31" bestFit="1" customWidth="1"/>
    <col min="7291" max="7291" width="0" style="31" hidden="1" customWidth="1"/>
    <col min="7292" max="7292" width="6.44140625" style="31" bestFit="1" customWidth="1"/>
    <col min="7293" max="7293" width="0" style="31" hidden="1" customWidth="1"/>
    <col min="7294" max="7294" width="6.33203125" style="31" bestFit="1" customWidth="1"/>
    <col min="7295" max="7295" width="0" style="31" hidden="1" customWidth="1"/>
    <col min="7296" max="7296" width="6.44140625" style="31" bestFit="1" customWidth="1"/>
    <col min="7297" max="7297" width="0" style="31" hidden="1" customWidth="1"/>
    <col min="7298" max="7298" width="6.44140625" style="31" bestFit="1" customWidth="1"/>
    <col min="7299" max="7299" width="0" style="31" hidden="1" customWidth="1"/>
    <col min="7300" max="7300" width="6.44140625" style="31" customWidth="1"/>
    <col min="7301" max="7301" width="0" style="31" hidden="1" customWidth="1"/>
    <col min="7302" max="7302" width="6.6640625" style="31" customWidth="1"/>
    <col min="7303" max="7303" width="0" style="31" hidden="1" customWidth="1"/>
    <col min="7304" max="7304" width="6.44140625" style="31" bestFit="1" customWidth="1"/>
    <col min="7305" max="7305" width="0" style="31" hidden="1" customWidth="1"/>
    <col min="7306" max="7426" width="9.109375" style="31"/>
    <col min="7427" max="7427" width="18.33203125" style="31" customWidth="1"/>
    <col min="7428" max="7428" width="12.33203125" style="31" customWidth="1"/>
    <col min="7429" max="7429" width="7.88671875" style="31" customWidth="1"/>
    <col min="7430" max="7430" width="25" style="31" customWidth="1"/>
    <col min="7431" max="7431" width="11" style="31" customWidth="1"/>
    <col min="7432" max="7432" width="0" style="31" hidden="1" customWidth="1"/>
    <col min="7433" max="7433" width="10.88671875" style="31" customWidth="1"/>
    <col min="7434" max="7434" width="0" style="31" hidden="1" customWidth="1"/>
    <col min="7435" max="7435" width="9.109375" style="31"/>
    <col min="7436" max="7436" width="8.33203125" style="31" customWidth="1"/>
    <col min="7437" max="7439" width="0" style="31" hidden="1" customWidth="1"/>
    <col min="7440" max="7440" width="17" style="31" customWidth="1"/>
    <col min="7441" max="7441" width="0" style="31" hidden="1" customWidth="1"/>
    <col min="7442" max="7442" width="8.44140625" style="31" bestFit="1" customWidth="1"/>
    <col min="7443" max="7445" width="0" style="31" hidden="1" customWidth="1"/>
    <col min="7446" max="7446" width="8.88671875" style="31" customWidth="1"/>
    <col min="7447" max="7448" width="0" style="31" hidden="1" customWidth="1"/>
    <col min="7449" max="7449" width="8.44140625" style="31" customWidth="1"/>
    <col min="7450" max="7450" width="11.6640625" style="31" customWidth="1"/>
    <col min="7451" max="7451" width="10" style="31" customWidth="1"/>
    <col min="7452" max="7452" width="0" style="31" hidden="1" customWidth="1"/>
    <col min="7453" max="7453" width="14.33203125" style="31" customWidth="1"/>
    <col min="7454" max="7455" width="0" style="31" hidden="1" customWidth="1"/>
    <col min="7456" max="7456" width="11" style="31" customWidth="1"/>
    <col min="7457" max="7457" width="12.44140625" style="31" customWidth="1"/>
    <col min="7458" max="7458" width="0" style="31" hidden="1" customWidth="1"/>
    <col min="7459" max="7459" width="8.88671875" style="31" bestFit="1" customWidth="1"/>
    <col min="7460" max="7460" width="0" style="31" hidden="1" customWidth="1"/>
    <col min="7461" max="7461" width="9" style="31" customWidth="1"/>
    <col min="7462" max="7462" width="0" style="31" hidden="1" customWidth="1"/>
    <col min="7463" max="7463" width="9.44140625" style="31" bestFit="1" customWidth="1"/>
    <col min="7464" max="7464" width="0" style="31" hidden="1" customWidth="1"/>
    <col min="7465" max="7465" width="7.5546875" style="31" customWidth="1"/>
    <col min="7466" max="7466" width="0" style="31" hidden="1" customWidth="1"/>
    <col min="7467" max="7467" width="7.88671875" style="31" customWidth="1"/>
    <col min="7468" max="7468" width="0" style="31" hidden="1" customWidth="1"/>
    <col min="7469" max="7469" width="7.6640625" style="31" bestFit="1" customWidth="1"/>
    <col min="7470" max="7470" width="0" style="31" hidden="1" customWidth="1"/>
    <col min="7471" max="7471" width="7" style="31" bestFit="1" customWidth="1"/>
    <col min="7472" max="7472" width="0" style="31" hidden="1" customWidth="1"/>
    <col min="7473" max="7473" width="12.6640625" style="31" customWidth="1"/>
    <col min="7474" max="7474" width="0" style="31" hidden="1" customWidth="1"/>
    <col min="7475" max="7475" width="12" style="31" customWidth="1"/>
    <col min="7476" max="7476" width="0" style="31" hidden="1" customWidth="1"/>
    <col min="7477" max="7477" width="7" style="31" bestFit="1" customWidth="1"/>
    <col min="7478" max="7478" width="0" style="31" hidden="1" customWidth="1"/>
    <col min="7479" max="7479" width="7" style="31" bestFit="1" customWidth="1"/>
    <col min="7480" max="7480" width="0" style="31" hidden="1" customWidth="1"/>
    <col min="7481" max="7481" width="15" style="31" bestFit="1" customWidth="1"/>
    <col min="7482" max="7482" width="0" style="31" hidden="1" customWidth="1"/>
    <col min="7483" max="7483" width="7.6640625" style="31" bestFit="1" customWidth="1"/>
    <col min="7484" max="7485" width="0" style="31" hidden="1" customWidth="1"/>
    <col min="7486" max="7486" width="13.88671875" style="31" customWidth="1"/>
    <col min="7487" max="7487" width="0" style="31" hidden="1" customWidth="1"/>
    <col min="7488" max="7488" width="13.5546875" style="31" bestFit="1" customWidth="1"/>
    <col min="7489" max="7489" width="0" style="31" hidden="1" customWidth="1"/>
    <col min="7490" max="7490" width="10.109375" style="31" bestFit="1" customWidth="1"/>
    <col min="7491" max="7491" width="0" style="31" hidden="1" customWidth="1"/>
    <col min="7492" max="7492" width="13.44140625" style="31" customWidth="1"/>
    <col min="7493" max="7493" width="0" style="31" hidden="1" customWidth="1"/>
    <col min="7494" max="7494" width="11.88671875" style="31" bestFit="1" customWidth="1"/>
    <col min="7495" max="7495" width="0" style="31" hidden="1" customWidth="1"/>
    <col min="7496" max="7497" width="11.88671875" style="31" customWidth="1"/>
    <col min="7498" max="7498" width="6.44140625" style="31" bestFit="1" customWidth="1"/>
    <col min="7499" max="7499" width="0" style="31" hidden="1" customWidth="1"/>
    <col min="7500" max="7500" width="6.44140625" style="31" bestFit="1" customWidth="1"/>
    <col min="7501" max="7501" width="0" style="31" hidden="1" customWidth="1"/>
    <col min="7502" max="7502" width="6.44140625" style="31" bestFit="1" customWidth="1"/>
    <col min="7503" max="7503" width="0" style="31" hidden="1" customWidth="1"/>
    <col min="7504" max="7504" width="7" style="31" bestFit="1" customWidth="1"/>
    <col min="7505" max="7505" width="0" style="31" hidden="1" customWidth="1"/>
    <col min="7506" max="7506" width="6.44140625" style="31" bestFit="1" customWidth="1"/>
    <col min="7507" max="7507" width="0" style="31" hidden="1" customWidth="1"/>
    <col min="7508" max="7508" width="6.44140625" style="31" bestFit="1" customWidth="1"/>
    <col min="7509" max="7509" width="0" style="31" hidden="1" customWidth="1"/>
    <col min="7510" max="7510" width="6.44140625" style="31" bestFit="1" customWidth="1"/>
    <col min="7511" max="7511" width="0" style="31" hidden="1" customWidth="1"/>
    <col min="7512" max="7512" width="6.44140625" style="31" bestFit="1" customWidth="1"/>
    <col min="7513" max="7513" width="0" style="31" hidden="1" customWidth="1"/>
    <col min="7514" max="7514" width="7" style="31" bestFit="1" customWidth="1"/>
    <col min="7515" max="7515" width="0" style="31" hidden="1" customWidth="1"/>
    <col min="7516" max="7516" width="6.44140625" style="31" bestFit="1" customWidth="1"/>
    <col min="7517" max="7517" width="0" style="31" hidden="1" customWidth="1"/>
    <col min="7518" max="7518" width="6.44140625" style="31" bestFit="1" customWidth="1"/>
    <col min="7519" max="7519" width="0" style="31" hidden="1" customWidth="1"/>
    <col min="7520" max="7520" width="6.44140625" style="31" bestFit="1" customWidth="1"/>
    <col min="7521" max="7521" width="0" style="31" hidden="1" customWidth="1"/>
    <col min="7522" max="7522" width="8.5546875" style="31" bestFit="1" customWidth="1"/>
    <col min="7523" max="7525" width="0" style="31" hidden="1" customWidth="1"/>
    <col min="7526" max="7526" width="7.33203125" style="31" bestFit="1" customWidth="1"/>
    <col min="7527" max="7527" width="0" style="31" hidden="1" customWidth="1"/>
    <col min="7528" max="7528" width="6.44140625" style="31" bestFit="1" customWidth="1"/>
    <col min="7529" max="7529" width="0" style="31" hidden="1" customWidth="1"/>
    <col min="7530" max="7530" width="6.44140625" style="31" bestFit="1" customWidth="1"/>
    <col min="7531" max="7531" width="0" style="31" hidden="1" customWidth="1"/>
    <col min="7532" max="7532" width="6.44140625" style="31" bestFit="1" customWidth="1"/>
    <col min="7533" max="7533" width="0" style="31" hidden="1" customWidth="1"/>
    <col min="7534" max="7534" width="6.44140625" style="31" bestFit="1" customWidth="1"/>
    <col min="7535" max="7535" width="0" style="31" hidden="1" customWidth="1"/>
    <col min="7536" max="7536" width="7.33203125" style="31" bestFit="1" customWidth="1"/>
    <col min="7537" max="7537" width="0" style="31" hidden="1" customWidth="1"/>
    <col min="7538" max="7538" width="6.44140625" style="31" bestFit="1" customWidth="1"/>
    <col min="7539" max="7539" width="0" style="31" hidden="1" customWidth="1"/>
    <col min="7540" max="7540" width="7.33203125" style="31" bestFit="1" customWidth="1"/>
    <col min="7541" max="7541" width="0" style="31" hidden="1" customWidth="1"/>
    <col min="7542" max="7542" width="7" style="31" bestFit="1" customWidth="1"/>
    <col min="7543" max="7543" width="0" style="31" hidden="1" customWidth="1"/>
    <col min="7544" max="7544" width="6.44140625" style="31" bestFit="1" customWidth="1"/>
    <col min="7545" max="7545" width="0" style="31" hidden="1" customWidth="1"/>
    <col min="7546" max="7546" width="6.33203125" style="31" bestFit="1" customWidth="1"/>
    <col min="7547" max="7547" width="0" style="31" hidden="1" customWidth="1"/>
    <col min="7548" max="7548" width="6.44140625" style="31" bestFit="1" customWidth="1"/>
    <col min="7549" max="7549" width="0" style="31" hidden="1" customWidth="1"/>
    <col min="7550" max="7550" width="6.33203125" style="31" bestFit="1" customWidth="1"/>
    <col min="7551" max="7551" width="0" style="31" hidden="1" customWidth="1"/>
    <col min="7552" max="7552" width="6.44140625" style="31" bestFit="1" customWidth="1"/>
    <col min="7553" max="7553" width="0" style="31" hidden="1" customWidth="1"/>
    <col min="7554" max="7554" width="6.44140625" style="31" bestFit="1" customWidth="1"/>
    <col min="7555" max="7555" width="0" style="31" hidden="1" customWidth="1"/>
    <col min="7556" max="7556" width="6.44140625" style="31" customWidth="1"/>
    <col min="7557" max="7557" width="0" style="31" hidden="1" customWidth="1"/>
    <col min="7558" max="7558" width="6.6640625" style="31" customWidth="1"/>
    <col min="7559" max="7559" width="0" style="31" hidden="1" customWidth="1"/>
    <col min="7560" max="7560" width="6.44140625" style="31" bestFit="1" customWidth="1"/>
    <col min="7561" max="7561" width="0" style="31" hidden="1" customWidth="1"/>
    <col min="7562" max="7682" width="9.109375" style="31"/>
    <col min="7683" max="7683" width="18.33203125" style="31" customWidth="1"/>
    <col min="7684" max="7684" width="12.33203125" style="31" customWidth="1"/>
    <col min="7685" max="7685" width="7.88671875" style="31" customWidth="1"/>
    <col min="7686" max="7686" width="25" style="31" customWidth="1"/>
    <col min="7687" max="7687" width="11" style="31" customWidth="1"/>
    <col min="7688" max="7688" width="0" style="31" hidden="1" customWidth="1"/>
    <col min="7689" max="7689" width="10.88671875" style="31" customWidth="1"/>
    <col min="7690" max="7690" width="0" style="31" hidden="1" customWidth="1"/>
    <col min="7691" max="7691" width="9.109375" style="31"/>
    <col min="7692" max="7692" width="8.33203125" style="31" customWidth="1"/>
    <col min="7693" max="7695" width="0" style="31" hidden="1" customWidth="1"/>
    <col min="7696" max="7696" width="17" style="31" customWidth="1"/>
    <col min="7697" max="7697" width="0" style="31" hidden="1" customWidth="1"/>
    <col min="7698" max="7698" width="8.44140625" style="31" bestFit="1" customWidth="1"/>
    <col min="7699" max="7701" width="0" style="31" hidden="1" customWidth="1"/>
    <col min="7702" max="7702" width="8.88671875" style="31" customWidth="1"/>
    <col min="7703" max="7704" width="0" style="31" hidden="1" customWidth="1"/>
    <col min="7705" max="7705" width="8.44140625" style="31" customWidth="1"/>
    <col min="7706" max="7706" width="11.6640625" style="31" customWidth="1"/>
    <col min="7707" max="7707" width="10" style="31" customWidth="1"/>
    <col min="7708" max="7708" width="0" style="31" hidden="1" customWidth="1"/>
    <col min="7709" max="7709" width="14.33203125" style="31" customWidth="1"/>
    <col min="7710" max="7711" width="0" style="31" hidden="1" customWidth="1"/>
    <col min="7712" max="7712" width="11" style="31" customWidth="1"/>
    <col min="7713" max="7713" width="12.44140625" style="31" customWidth="1"/>
    <col min="7714" max="7714" width="0" style="31" hidden="1" customWidth="1"/>
    <col min="7715" max="7715" width="8.88671875" style="31" bestFit="1" customWidth="1"/>
    <col min="7716" max="7716" width="0" style="31" hidden="1" customWidth="1"/>
    <col min="7717" max="7717" width="9" style="31" customWidth="1"/>
    <col min="7718" max="7718" width="0" style="31" hidden="1" customWidth="1"/>
    <col min="7719" max="7719" width="9.44140625" style="31" bestFit="1" customWidth="1"/>
    <col min="7720" max="7720" width="0" style="31" hidden="1" customWidth="1"/>
    <col min="7721" max="7721" width="7.5546875" style="31" customWidth="1"/>
    <col min="7722" max="7722" width="0" style="31" hidden="1" customWidth="1"/>
    <col min="7723" max="7723" width="7.88671875" style="31" customWidth="1"/>
    <col min="7724" max="7724" width="0" style="31" hidden="1" customWidth="1"/>
    <col min="7725" max="7725" width="7.6640625" style="31" bestFit="1" customWidth="1"/>
    <col min="7726" max="7726" width="0" style="31" hidden="1" customWidth="1"/>
    <col min="7727" max="7727" width="7" style="31" bestFit="1" customWidth="1"/>
    <col min="7728" max="7728" width="0" style="31" hidden="1" customWidth="1"/>
    <col min="7729" max="7729" width="12.6640625" style="31" customWidth="1"/>
    <col min="7730" max="7730" width="0" style="31" hidden="1" customWidth="1"/>
    <col min="7731" max="7731" width="12" style="31" customWidth="1"/>
    <col min="7732" max="7732" width="0" style="31" hidden="1" customWidth="1"/>
    <col min="7733" max="7733" width="7" style="31" bestFit="1" customWidth="1"/>
    <col min="7734" max="7734" width="0" style="31" hidden="1" customWidth="1"/>
    <col min="7735" max="7735" width="7" style="31" bestFit="1" customWidth="1"/>
    <col min="7736" max="7736" width="0" style="31" hidden="1" customWidth="1"/>
    <col min="7737" max="7737" width="15" style="31" bestFit="1" customWidth="1"/>
    <col min="7738" max="7738" width="0" style="31" hidden="1" customWidth="1"/>
    <col min="7739" max="7739" width="7.6640625" style="31" bestFit="1" customWidth="1"/>
    <col min="7740" max="7741" width="0" style="31" hidden="1" customWidth="1"/>
    <col min="7742" max="7742" width="13.88671875" style="31" customWidth="1"/>
    <col min="7743" max="7743" width="0" style="31" hidden="1" customWidth="1"/>
    <col min="7744" max="7744" width="13.5546875" style="31" bestFit="1" customWidth="1"/>
    <col min="7745" max="7745" width="0" style="31" hidden="1" customWidth="1"/>
    <col min="7746" max="7746" width="10.109375" style="31" bestFit="1" customWidth="1"/>
    <col min="7747" max="7747" width="0" style="31" hidden="1" customWidth="1"/>
    <col min="7748" max="7748" width="13.44140625" style="31" customWidth="1"/>
    <col min="7749" max="7749" width="0" style="31" hidden="1" customWidth="1"/>
    <col min="7750" max="7750" width="11.88671875" style="31" bestFit="1" customWidth="1"/>
    <col min="7751" max="7751" width="0" style="31" hidden="1" customWidth="1"/>
    <col min="7752" max="7753" width="11.88671875" style="31" customWidth="1"/>
    <col min="7754" max="7754" width="6.44140625" style="31" bestFit="1" customWidth="1"/>
    <col min="7755" max="7755" width="0" style="31" hidden="1" customWidth="1"/>
    <col min="7756" max="7756" width="6.44140625" style="31" bestFit="1" customWidth="1"/>
    <col min="7757" max="7757" width="0" style="31" hidden="1" customWidth="1"/>
    <col min="7758" max="7758" width="6.44140625" style="31" bestFit="1" customWidth="1"/>
    <col min="7759" max="7759" width="0" style="31" hidden="1" customWidth="1"/>
    <col min="7760" max="7760" width="7" style="31" bestFit="1" customWidth="1"/>
    <col min="7761" max="7761" width="0" style="31" hidden="1" customWidth="1"/>
    <col min="7762" max="7762" width="6.44140625" style="31" bestFit="1" customWidth="1"/>
    <col min="7763" max="7763" width="0" style="31" hidden="1" customWidth="1"/>
    <col min="7764" max="7764" width="6.44140625" style="31" bestFit="1" customWidth="1"/>
    <col min="7765" max="7765" width="0" style="31" hidden="1" customWidth="1"/>
    <col min="7766" max="7766" width="6.44140625" style="31" bestFit="1" customWidth="1"/>
    <col min="7767" max="7767" width="0" style="31" hidden="1" customWidth="1"/>
    <col min="7768" max="7768" width="6.44140625" style="31" bestFit="1" customWidth="1"/>
    <col min="7769" max="7769" width="0" style="31" hidden="1" customWidth="1"/>
    <col min="7770" max="7770" width="7" style="31" bestFit="1" customWidth="1"/>
    <col min="7771" max="7771" width="0" style="31" hidden="1" customWidth="1"/>
    <col min="7772" max="7772" width="6.44140625" style="31" bestFit="1" customWidth="1"/>
    <col min="7773" max="7773" width="0" style="31" hidden="1" customWidth="1"/>
    <col min="7774" max="7774" width="6.44140625" style="31" bestFit="1" customWidth="1"/>
    <col min="7775" max="7775" width="0" style="31" hidden="1" customWidth="1"/>
    <col min="7776" max="7776" width="6.44140625" style="31" bestFit="1" customWidth="1"/>
    <col min="7777" max="7777" width="0" style="31" hidden="1" customWidth="1"/>
    <col min="7778" max="7778" width="8.5546875" style="31" bestFit="1" customWidth="1"/>
    <col min="7779" max="7781" width="0" style="31" hidden="1" customWidth="1"/>
    <col min="7782" max="7782" width="7.33203125" style="31" bestFit="1" customWidth="1"/>
    <col min="7783" max="7783" width="0" style="31" hidden="1" customWidth="1"/>
    <col min="7784" max="7784" width="6.44140625" style="31" bestFit="1" customWidth="1"/>
    <col min="7785" max="7785" width="0" style="31" hidden="1" customWidth="1"/>
    <col min="7786" max="7786" width="6.44140625" style="31" bestFit="1" customWidth="1"/>
    <col min="7787" max="7787" width="0" style="31" hidden="1" customWidth="1"/>
    <col min="7788" max="7788" width="6.44140625" style="31" bestFit="1" customWidth="1"/>
    <col min="7789" max="7789" width="0" style="31" hidden="1" customWidth="1"/>
    <col min="7790" max="7790" width="6.44140625" style="31" bestFit="1" customWidth="1"/>
    <col min="7791" max="7791" width="0" style="31" hidden="1" customWidth="1"/>
    <col min="7792" max="7792" width="7.33203125" style="31" bestFit="1" customWidth="1"/>
    <col min="7793" max="7793" width="0" style="31" hidden="1" customWidth="1"/>
    <col min="7794" max="7794" width="6.44140625" style="31" bestFit="1" customWidth="1"/>
    <col min="7795" max="7795" width="0" style="31" hidden="1" customWidth="1"/>
    <col min="7796" max="7796" width="7.33203125" style="31" bestFit="1" customWidth="1"/>
    <col min="7797" max="7797" width="0" style="31" hidden="1" customWidth="1"/>
    <col min="7798" max="7798" width="7" style="31" bestFit="1" customWidth="1"/>
    <col min="7799" max="7799" width="0" style="31" hidden="1" customWidth="1"/>
    <col min="7800" max="7800" width="6.44140625" style="31" bestFit="1" customWidth="1"/>
    <col min="7801" max="7801" width="0" style="31" hidden="1" customWidth="1"/>
    <col min="7802" max="7802" width="6.33203125" style="31" bestFit="1" customWidth="1"/>
    <col min="7803" max="7803" width="0" style="31" hidden="1" customWidth="1"/>
    <col min="7804" max="7804" width="6.44140625" style="31" bestFit="1" customWidth="1"/>
    <col min="7805" max="7805" width="0" style="31" hidden="1" customWidth="1"/>
    <col min="7806" max="7806" width="6.33203125" style="31" bestFit="1" customWidth="1"/>
    <col min="7807" max="7807" width="0" style="31" hidden="1" customWidth="1"/>
    <col min="7808" max="7808" width="6.44140625" style="31" bestFit="1" customWidth="1"/>
    <col min="7809" max="7809" width="0" style="31" hidden="1" customWidth="1"/>
    <col min="7810" max="7810" width="6.44140625" style="31" bestFit="1" customWidth="1"/>
    <col min="7811" max="7811" width="0" style="31" hidden="1" customWidth="1"/>
    <col min="7812" max="7812" width="6.44140625" style="31" customWidth="1"/>
    <col min="7813" max="7813" width="0" style="31" hidden="1" customWidth="1"/>
    <col min="7814" max="7814" width="6.6640625" style="31" customWidth="1"/>
    <col min="7815" max="7815" width="0" style="31" hidden="1" customWidth="1"/>
    <col min="7816" max="7816" width="6.44140625" style="31" bestFit="1" customWidth="1"/>
    <col min="7817" max="7817" width="0" style="31" hidden="1" customWidth="1"/>
    <col min="7818" max="7938" width="9.109375" style="31"/>
    <col min="7939" max="7939" width="18.33203125" style="31" customWidth="1"/>
    <col min="7940" max="7940" width="12.33203125" style="31" customWidth="1"/>
    <col min="7941" max="7941" width="7.88671875" style="31" customWidth="1"/>
    <col min="7942" max="7942" width="25" style="31" customWidth="1"/>
    <col min="7943" max="7943" width="11" style="31" customWidth="1"/>
    <col min="7944" max="7944" width="0" style="31" hidden="1" customWidth="1"/>
    <col min="7945" max="7945" width="10.88671875" style="31" customWidth="1"/>
    <col min="7946" max="7946" width="0" style="31" hidden="1" customWidth="1"/>
    <col min="7947" max="7947" width="9.109375" style="31"/>
    <col min="7948" max="7948" width="8.33203125" style="31" customWidth="1"/>
    <col min="7949" max="7951" width="0" style="31" hidden="1" customWidth="1"/>
    <col min="7952" max="7952" width="17" style="31" customWidth="1"/>
    <col min="7953" max="7953" width="0" style="31" hidden="1" customWidth="1"/>
    <col min="7954" max="7954" width="8.44140625" style="31" bestFit="1" customWidth="1"/>
    <col min="7955" max="7957" width="0" style="31" hidden="1" customWidth="1"/>
    <col min="7958" max="7958" width="8.88671875" style="31" customWidth="1"/>
    <col min="7959" max="7960" width="0" style="31" hidden="1" customWidth="1"/>
    <col min="7961" max="7961" width="8.44140625" style="31" customWidth="1"/>
    <col min="7962" max="7962" width="11.6640625" style="31" customWidth="1"/>
    <col min="7963" max="7963" width="10" style="31" customWidth="1"/>
    <col min="7964" max="7964" width="0" style="31" hidden="1" customWidth="1"/>
    <col min="7965" max="7965" width="14.33203125" style="31" customWidth="1"/>
    <col min="7966" max="7967" width="0" style="31" hidden="1" customWidth="1"/>
    <col min="7968" max="7968" width="11" style="31" customWidth="1"/>
    <col min="7969" max="7969" width="12.44140625" style="31" customWidth="1"/>
    <col min="7970" max="7970" width="0" style="31" hidden="1" customWidth="1"/>
    <col min="7971" max="7971" width="8.88671875" style="31" bestFit="1" customWidth="1"/>
    <col min="7972" max="7972" width="0" style="31" hidden="1" customWidth="1"/>
    <col min="7973" max="7973" width="9" style="31" customWidth="1"/>
    <col min="7974" max="7974" width="0" style="31" hidden="1" customWidth="1"/>
    <col min="7975" max="7975" width="9.44140625" style="31" bestFit="1" customWidth="1"/>
    <col min="7976" max="7976" width="0" style="31" hidden="1" customWidth="1"/>
    <col min="7977" max="7977" width="7.5546875" style="31" customWidth="1"/>
    <col min="7978" max="7978" width="0" style="31" hidden="1" customWidth="1"/>
    <col min="7979" max="7979" width="7.88671875" style="31" customWidth="1"/>
    <col min="7980" max="7980" width="0" style="31" hidden="1" customWidth="1"/>
    <col min="7981" max="7981" width="7.6640625" style="31" bestFit="1" customWidth="1"/>
    <col min="7982" max="7982" width="0" style="31" hidden="1" customWidth="1"/>
    <col min="7983" max="7983" width="7" style="31" bestFit="1" customWidth="1"/>
    <col min="7984" max="7984" width="0" style="31" hidden="1" customWidth="1"/>
    <col min="7985" max="7985" width="12.6640625" style="31" customWidth="1"/>
    <col min="7986" max="7986" width="0" style="31" hidden="1" customWidth="1"/>
    <col min="7987" max="7987" width="12" style="31" customWidth="1"/>
    <col min="7988" max="7988" width="0" style="31" hidden="1" customWidth="1"/>
    <col min="7989" max="7989" width="7" style="31" bestFit="1" customWidth="1"/>
    <col min="7990" max="7990" width="0" style="31" hidden="1" customWidth="1"/>
    <col min="7991" max="7991" width="7" style="31" bestFit="1" customWidth="1"/>
    <col min="7992" max="7992" width="0" style="31" hidden="1" customWidth="1"/>
    <col min="7993" max="7993" width="15" style="31" bestFit="1" customWidth="1"/>
    <col min="7994" max="7994" width="0" style="31" hidden="1" customWidth="1"/>
    <col min="7995" max="7995" width="7.6640625" style="31" bestFit="1" customWidth="1"/>
    <col min="7996" max="7997" width="0" style="31" hidden="1" customWidth="1"/>
    <col min="7998" max="7998" width="13.88671875" style="31" customWidth="1"/>
    <col min="7999" max="7999" width="0" style="31" hidden="1" customWidth="1"/>
    <col min="8000" max="8000" width="13.5546875" style="31" bestFit="1" customWidth="1"/>
    <col min="8001" max="8001" width="0" style="31" hidden="1" customWidth="1"/>
    <col min="8002" max="8002" width="10.109375" style="31" bestFit="1" customWidth="1"/>
    <col min="8003" max="8003" width="0" style="31" hidden="1" customWidth="1"/>
    <col min="8004" max="8004" width="13.44140625" style="31" customWidth="1"/>
    <col min="8005" max="8005" width="0" style="31" hidden="1" customWidth="1"/>
    <col min="8006" max="8006" width="11.88671875" style="31" bestFit="1" customWidth="1"/>
    <col min="8007" max="8007" width="0" style="31" hidden="1" customWidth="1"/>
    <col min="8008" max="8009" width="11.88671875" style="31" customWidth="1"/>
    <col min="8010" max="8010" width="6.44140625" style="31" bestFit="1" customWidth="1"/>
    <col min="8011" max="8011" width="0" style="31" hidden="1" customWidth="1"/>
    <col min="8012" max="8012" width="6.44140625" style="31" bestFit="1" customWidth="1"/>
    <col min="8013" max="8013" width="0" style="31" hidden="1" customWidth="1"/>
    <col min="8014" max="8014" width="6.44140625" style="31" bestFit="1" customWidth="1"/>
    <col min="8015" max="8015" width="0" style="31" hidden="1" customWidth="1"/>
    <col min="8016" max="8016" width="7" style="31" bestFit="1" customWidth="1"/>
    <col min="8017" max="8017" width="0" style="31" hidden="1" customWidth="1"/>
    <col min="8018" max="8018" width="6.44140625" style="31" bestFit="1" customWidth="1"/>
    <col min="8019" max="8019" width="0" style="31" hidden="1" customWidth="1"/>
    <col min="8020" max="8020" width="6.44140625" style="31" bestFit="1" customWidth="1"/>
    <col min="8021" max="8021" width="0" style="31" hidden="1" customWidth="1"/>
    <col min="8022" max="8022" width="6.44140625" style="31" bestFit="1" customWidth="1"/>
    <col min="8023" max="8023" width="0" style="31" hidden="1" customWidth="1"/>
    <col min="8024" max="8024" width="6.44140625" style="31" bestFit="1" customWidth="1"/>
    <col min="8025" max="8025" width="0" style="31" hidden="1" customWidth="1"/>
    <col min="8026" max="8026" width="7" style="31" bestFit="1" customWidth="1"/>
    <col min="8027" max="8027" width="0" style="31" hidden="1" customWidth="1"/>
    <col min="8028" max="8028" width="6.44140625" style="31" bestFit="1" customWidth="1"/>
    <col min="8029" max="8029" width="0" style="31" hidden="1" customWidth="1"/>
    <col min="8030" max="8030" width="6.44140625" style="31" bestFit="1" customWidth="1"/>
    <col min="8031" max="8031" width="0" style="31" hidden="1" customWidth="1"/>
    <col min="8032" max="8032" width="6.44140625" style="31" bestFit="1" customWidth="1"/>
    <col min="8033" max="8033" width="0" style="31" hidden="1" customWidth="1"/>
    <col min="8034" max="8034" width="8.5546875" style="31" bestFit="1" customWidth="1"/>
    <col min="8035" max="8037" width="0" style="31" hidden="1" customWidth="1"/>
    <col min="8038" max="8038" width="7.33203125" style="31" bestFit="1" customWidth="1"/>
    <col min="8039" max="8039" width="0" style="31" hidden="1" customWidth="1"/>
    <col min="8040" max="8040" width="6.44140625" style="31" bestFit="1" customWidth="1"/>
    <col min="8041" max="8041" width="0" style="31" hidden="1" customWidth="1"/>
    <col min="8042" max="8042" width="6.44140625" style="31" bestFit="1" customWidth="1"/>
    <col min="8043" max="8043" width="0" style="31" hidden="1" customWidth="1"/>
    <col min="8044" max="8044" width="6.44140625" style="31" bestFit="1" customWidth="1"/>
    <col min="8045" max="8045" width="0" style="31" hidden="1" customWidth="1"/>
    <col min="8046" max="8046" width="6.44140625" style="31" bestFit="1" customWidth="1"/>
    <col min="8047" max="8047" width="0" style="31" hidden="1" customWidth="1"/>
    <col min="8048" max="8048" width="7.33203125" style="31" bestFit="1" customWidth="1"/>
    <col min="8049" max="8049" width="0" style="31" hidden="1" customWidth="1"/>
    <col min="8050" max="8050" width="6.44140625" style="31" bestFit="1" customWidth="1"/>
    <col min="8051" max="8051" width="0" style="31" hidden="1" customWidth="1"/>
    <col min="8052" max="8052" width="7.33203125" style="31" bestFit="1" customWidth="1"/>
    <col min="8053" max="8053" width="0" style="31" hidden="1" customWidth="1"/>
    <col min="8054" max="8054" width="7" style="31" bestFit="1" customWidth="1"/>
    <col min="8055" max="8055" width="0" style="31" hidden="1" customWidth="1"/>
    <col min="8056" max="8056" width="6.44140625" style="31" bestFit="1" customWidth="1"/>
    <col min="8057" max="8057" width="0" style="31" hidden="1" customWidth="1"/>
    <col min="8058" max="8058" width="6.33203125" style="31" bestFit="1" customWidth="1"/>
    <col min="8059" max="8059" width="0" style="31" hidden="1" customWidth="1"/>
    <col min="8060" max="8060" width="6.44140625" style="31" bestFit="1" customWidth="1"/>
    <col min="8061" max="8061" width="0" style="31" hidden="1" customWidth="1"/>
    <col min="8062" max="8062" width="6.33203125" style="31" bestFit="1" customWidth="1"/>
    <col min="8063" max="8063" width="0" style="31" hidden="1" customWidth="1"/>
    <col min="8064" max="8064" width="6.44140625" style="31" bestFit="1" customWidth="1"/>
    <col min="8065" max="8065" width="0" style="31" hidden="1" customWidth="1"/>
    <col min="8066" max="8066" width="6.44140625" style="31" bestFit="1" customWidth="1"/>
    <col min="8067" max="8067" width="0" style="31" hidden="1" customWidth="1"/>
    <col min="8068" max="8068" width="6.44140625" style="31" customWidth="1"/>
    <col min="8069" max="8069" width="0" style="31" hidden="1" customWidth="1"/>
    <col min="8070" max="8070" width="6.6640625" style="31" customWidth="1"/>
    <col min="8071" max="8071" width="0" style="31" hidden="1" customWidth="1"/>
    <col min="8072" max="8072" width="6.44140625" style="31" bestFit="1" customWidth="1"/>
    <col min="8073" max="8073" width="0" style="31" hidden="1" customWidth="1"/>
    <col min="8074" max="8194" width="9.109375" style="31"/>
    <col min="8195" max="8195" width="18.33203125" style="31" customWidth="1"/>
    <col min="8196" max="8196" width="12.33203125" style="31" customWidth="1"/>
    <col min="8197" max="8197" width="7.88671875" style="31" customWidth="1"/>
    <col min="8198" max="8198" width="25" style="31" customWidth="1"/>
    <col min="8199" max="8199" width="11" style="31" customWidth="1"/>
    <col min="8200" max="8200" width="0" style="31" hidden="1" customWidth="1"/>
    <col min="8201" max="8201" width="10.88671875" style="31" customWidth="1"/>
    <col min="8202" max="8202" width="0" style="31" hidden="1" customWidth="1"/>
    <col min="8203" max="8203" width="9.109375" style="31"/>
    <col min="8204" max="8204" width="8.33203125" style="31" customWidth="1"/>
    <col min="8205" max="8207" width="0" style="31" hidden="1" customWidth="1"/>
    <col min="8208" max="8208" width="17" style="31" customWidth="1"/>
    <col min="8209" max="8209" width="0" style="31" hidden="1" customWidth="1"/>
    <col min="8210" max="8210" width="8.44140625" style="31" bestFit="1" customWidth="1"/>
    <col min="8211" max="8213" width="0" style="31" hidden="1" customWidth="1"/>
    <col min="8214" max="8214" width="8.88671875" style="31" customWidth="1"/>
    <col min="8215" max="8216" width="0" style="31" hidden="1" customWidth="1"/>
    <col min="8217" max="8217" width="8.44140625" style="31" customWidth="1"/>
    <col min="8218" max="8218" width="11.6640625" style="31" customWidth="1"/>
    <col min="8219" max="8219" width="10" style="31" customWidth="1"/>
    <col min="8220" max="8220" width="0" style="31" hidden="1" customWidth="1"/>
    <col min="8221" max="8221" width="14.33203125" style="31" customWidth="1"/>
    <col min="8222" max="8223" width="0" style="31" hidden="1" customWidth="1"/>
    <col min="8224" max="8224" width="11" style="31" customWidth="1"/>
    <col min="8225" max="8225" width="12.44140625" style="31" customWidth="1"/>
    <col min="8226" max="8226" width="0" style="31" hidden="1" customWidth="1"/>
    <col min="8227" max="8227" width="8.88671875" style="31" bestFit="1" customWidth="1"/>
    <col min="8228" max="8228" width="0" style="31" hidden="1" customWidth="1"/>
    <col min="8229" max="8229" width="9" style="31" customWidth="1"/>
    <col min="8230" max="8230" width="0" style="31" hidden="1" customWidth="1"/>
    <col min="8231" max="8231" width="9.44140625" style="31" bestFit="1" customWidth="1"/>
    <col min="8232" max="8232" width="0" style="31" hidden="1" customWidth="1"/>
    <col min="8233" max="8233" width="7.5546875" style="31" customWidth="1"/>
    <col min="8234" max="8234" width="0" style="31" hidden="1" customWidth="1"/>
    <col min="8235" max="8235" width="7.88671875" style="31" customWidth="1"/>
    <col min="8236" max="8236" width="0" style="31" hidden="1" customWidth="1"/>
    <col min="8237" max="8237" width="7.6640625" style="31" bestFit="1" customWidth="1"/>
    <col min="8238" max="8238" width="0" style="31" hidden="1" customWidth="1"/>
    <col min="8239" max="8239" width="7" style="31" bestFit="1" customWidth="1"/>
    <col min="8240" max="8240" width="0" style="31" hidden="1" customWidth="1"/>
    <col min="8241" max="8241" width="12.6640625" style="31" customWidth="1"/>
    <col min="8242" max="8242" width="0" style="31" hidden="1" customWidth="1"/>
    <col min="8243" max="8243" width="12" style="31" customWidth="1"/>
    <col min="8244" max="8244" width="0" style="31" hidden="1" customWidth="1"/>
    <col min="8245" max="8245" width="7" style="31" bestFit="1" customWidth="1"/>
    <col min="8246" max="8246" width="0" style="31" hidden="1" customWidth="1"/>
    <col min="8247" max="8247" width="7" style="31" bestFit="1" customWidth="1"/>
    <col min="8248" max="8248" width="0" style="31" hidden="1" customWidth="1"/>
    <col min="8249" max="8249" width="15" style="31" bestFit="1" customWidth="1"/>
    <col min="8250" max="8250" width="0" style="31" hidden="1" customWidth="1"/>
    <col min="8251" max="8251" width="7.6640625" style="31" bestFit="1" customWidth="1"/>
    <col min="8252" max="8253" width="0" style="31" hidden="1" customWidth="1"/>
    <col min="8254" max="8254" width="13.88671875" style="31" customWidth="1"/>
    <col min="8255" max="8255" width="0" style="31" hidden="1" customWidth="1"/>
    <col min="8256" max="8256" width="13.5546875" style="31" bestFit="1" customWidth="1"/>
    <col min="8257" max="8257" width="0" style="31" hidden="1" customWidth="1"/>
    <col min="8258" max="8258" width="10.109375" style="31" bestFit="1" customWidth="1"/>
    <col min="8259" max="8259" width="0" style="31" hidden="1" customWidth="1"/>
    <col min="8260" max="8260" width="13.44140625" style="31" customWidth="1"/>
    <col min="8261" max="8261" width="0" style="31" hidden="1" customWidth="1"/>
    <col min="8262" max="8262" width="11.88671875" style="31" bestFit="1" customWidth="1"/>
    <col min="8263" max="8263" width="0" style="31" hidden="1" customWidth="1"/>
    <col min="8264" max="8265" width="11.88671875" style="31" customWidth="1"/>
    <col min="8266" max="8266" width="6.44140625" style="31" bestFit="1" customWidth="1"/>
    <col min="8267" max="8267" width="0" style="31" hidden="1" customWidth="1"/>
    <col min="8268" max="8268" width="6.44140625" style="31" bestFit="1" customWidth="1"/>
    <col min="8269" max="8269" width="0" style="31" hidden="1" customWidth="1"/>
    <col min="8270" max="8270" width="6.44140625" style="31" bestFit="1" customWidth="1"/>
    <col min="8271" max="8271" width="0" style="31" hidden="1" customWidth="1"/>
    <col min="8272" max="8272" width="7" style="31" bestFit="1" customWidth="1"/>
    <col min="8273" max="8273" width="0" style="31" hidden="1" customWidth="1"/>
    <col min="8274" max="8274" width="6.44140625" style="31" bestFit="1" customWidth="1"/>
    <col min="8275" max="8275" width="0" style="31" hidden="1" customWidth="1"/>
    <col min="8276" max="8276" width="6.44140625" style="31" bestFit="1" customWidth="1"/>
    <col min="8277" max="8277" width="0" style="31" hidden="1" customWidth="1"/>
    <col min="8278" max="8278" width="6.44140625" style="31" bestFit="1" customWidth="1"/>
    <col min="8279" max="8279" width="0" style="31" hidden="1" customWidth="1"/>
    <col min="8280" max="8280" width="6.44140625" style="31" bestFit="1" customWidth="1"/>
    <col min="8281" max="8281" width="0" style="31" hidden="1" customWidth="1"/>
    <col min="8282" max="8282" width="7" style="31" bestFit="1" customWidth="1"/>
    <col min="8283" max="8283" width="0" style="31" hidden="1" customWidth="1"/>
    <col min="8284" max="8284" width="6.44140625" style="31" bestFit="1" customWidth="1"/>
    <col min="8285" max="8285" width="0" style="31" hidden="1" customWidth="1"/>
    <col min="8286" max="8286" width="6.44140625" style="31" bestFit="1" customWidth="1"/>
    <col min="8287" max="8287" width="0" style="31" hidden="1" customWidth="1"/>
    <col min="8288" max="8288" width="6.44140625" style="31" bestFit="1" customWidth="1"/>
    <col min="8289" max="8289" width="0" style="31" hidden="1" customWidth="1"/>
    <col min="8290" max="8290" width="8.5546875" style="31" bestFit="1" customWidth="1"/>
    <col min="8291" max="8293" width="0" style="31" hidden="1" customWidth="1"/>
    <col min="8294" max="8294" width="7.33203125" style="31" bestFit="1" customWidth="1"/>
    <col min="8295" max="8295" width="0" style="31" hidden="1" customWidth="1"/>
    <col min="8296" max="8296" width="6.44140625" style="31" bestFit="1" customWidth="1"/>
    <col min="8297" max="8297" width="0" style="31" hidden="1" customWidth="1"/>
    <col min="8298" max="8298" width="6.44140625" style="31" bestFit="1" customWidth="1"/>
    <col min="8299" max="8299" width="0" style="31" hidden="1" customWidth="1"/>
    <col min="8300" max="8300" width="6.44140625" style="31" bestFit="1" customWidth="1"/>
    <col min="8301" max="8301" width="0" style="31" hidden="1" customWidth="1"/>
    <col min="8302" max="8302" width="6.44140625" style="31" bestFit="1" customWidth="1"/>
    <col min="8303" max="8303" width="0" style="31" hidden="1" customWidth="1"/>
    <col min="8304" max="8304" width="7.33203125" style="31" bestFit="1" customWidth="1"/>
    <col min="8305" max="8305" width="0" style="31" hidden="1" customWidth="1"/>
    <col min="8306" max="8306" width="6.44140625" style="31" bestFit="1" customWidth="1"/>
    <col min="8307" max="8307" width="0" style="31" hidden="1" customWidth="1"/>
    <col min="8308" max="8308" width="7.33203125" style="31" bestFit="1" customWidth="1"/>
    <col min="8309" max="8309" width="0" style="31" hidden="1" customWidth="1"/>
    <col min="8310" max="8310" width="7" style="31" bestFit="1" customWidth="1"/>
    <col min="8311" max="8311" width="0" style="31" hidden="1" customWidth="1"/>
    <col min="8312" max="8312" width="6.44140625" style="31" bestFit="1" customWidth="1"/>
    <col min="8313" max="8313" width="0" style="31" hidden="1" customWidth="1"/>
    <col min="8314" max="8314" width="6.33203125" style="31" bestFit="1" customWidth="1"/>
    <col min="8315" max="8315" width="0" style="31" hidden="1" customWidth="1"/>
    <col min="8316" max="8316" width="6.44140625" style="31" bestFit="1" customWidth="1"/>
    <col min="8317" max="8317" width="0" style="31" hidden="1" customWidth="1"/>
    <col min="8318" max="8318" width="6.33203125" style="31" bestFit="1" customWidth="1"/>
    <col min="8319" max="8319" width="0" style="31" hidden="1" customWidth="1"/>
    <col min="8320" max="8320" width="6.44140625" style="31" bestFit="1" customWidth="1"/>
    <col min="8321" max="8321" width="0" style="31" hidden="1" customWidth="1"/>
    <col min="8322" max="8322" width="6.44140625" style="31" bestFit="1" customWidth="1"/>
    <col min="8323" max="8323" width="0" style="31" hidden="1" customWidth="1"/>
    <col min="8324" max="8324" width="6.44140625" style="31" customWidth="1"/>
    <col min="8325" max="8325" width="0" style="31" hidden="1" customWidth="1"/>
    <col min="8326" max="8326" width="6.6640625" style="31" customWidth="1"/>
    <col min="8327" max="8327" width="0" style="31" hidden="1" customWidth="1"/>
    <col min="8328" max="8328" width="6.44140625" style="31" bestFit="1" customWidth="1"/>
    <col min="8329" max="8329" width="0" style="31" hidden="1" customWidth="1"/>
    <col min="8330" max="8450" width="9.109375" style="31"/>
    <col min="8451" max="8451" width="18.33203125" style="31" customWidth="1"/>
    <col min="8452" max="8452" width="12.33203125" style="31" customWidth="1"/>
    <col min="8453" max="8453" width="7.88671875" style="31" customWidth="1"/>
    <col min="8454" max="8454" width="25" style="31" customWidth="1"/>
    <col min="8455" max="8455" width="11" style="31" customWidth="1"/>
    <col min="8456" max="8456" width="0" style="31" hidden="1" customWidth="1"/>
    <col min="8457" max="8457" width="10.88671875" style="31" customWidth="1"/>
    <col min="8458" max="8458" width="0" style="31" hidden="1" customWidth="1"/>
    <col min="8459" max="8459" width="9.109375" style="31"/>
    <col min="8460" max="8460" width="8.33203125" style="31" customWidth="1"/>
    <col min="8461" max="8463" width="0" style="31" hidden="1" customWidth="1"/>
    <col min="8464" max="8464" width="17" style="31" customWidth="1"/>
    <col min="8465" max="8465" width="0" style="31" hidden="1" customWidth="1"/>
    <col min="8466" max="8466" width="8.44140625" style="31" bestFit="1" customWidth="1"/>
    <col min="8467" max="8469" width="0" style="31" hidden="1" customWidth="1"/>
    <col min="8470" max="8470" width="8.88671875" style="31" customWidth="1"/>
    <col min="8471" max="8472" width="0" style="31" hidden="1" customWidth="1"/>
    <col min="8473" max="8473" width="8.44140625" style="31" customWidth="1"/>
    <col min="8474" max="8474" width="11.6640625" style="31" customWidth="1"/>
    <col min="8475" max="8475" width="10" style="31" customWidth="1"/>
    <col min="8476" max="8476" width="0" style="31" hidden="1" customWidth="1"/>
    <col min="8477" max="8477" width="14.33203125" style="31" customWidth="1"/>
    <col min="8478" max="8479" width="0" style="31" hidden="1" customWidth="1"/>
    <col min="8480" max="8480" width="11" style="31" customWidth="1"/>
    <col min="8481" max="8481" width="12.44140625" style="31" customWidth="1"/>
    <col min="8482" max="8482" width="0" style="31" hidden="1" customWidth="1"/>
    <col min="8483" max="8483" width="8.88671875" style="31" bestFit="1" customWidth="1"/>
    <col min="8484" max="8484" width="0" style="31" hidden="1" customWidth="1"/>
    <col min="8485" max="8485" width="9" style="31" customWidth="1"/>
    <col min="8486" max="8486" width="0" style="31" hidden="1" customWidth="1"/>
    <col min="8487" max="8487" width="9.44140625" style="31" bestFit="1" customWidth="1"/>
    <col min="8488" max="8488" width="0" style="31" hidden="1" customWidth="1"/>
    <col min="8489" max="8489" width="7.5546875" style="31" customWidth="1"/>
    <col min="8490" max="8490" width="0" style="31" hidden="1" customWidth="1"/>
    <col min="8491" max="8491" width="7.88671875" style="31" customWidth="1"/>
    <col min="8492" max="8492" width="0" style="31" hidden="1" customWidth="1"/>
    <col min="8493" max="8493" width="7.6640625" style="31" bestFit="1" customWidth="1"/>
    <col min="8494" max="8494" width="0" style="31" hidden="1" customWidth="1"/>
    <col min="8495" max="8495" width="7" style="31" bestFit="1" customWidth="1"/>
    <col min="8496" max="8496" width="0" style="31" hidden="1" customWidth="1"/>
    <col min="8497" max="8497" width="12.6640625" style="31" customWidth="1"/>
    <col min="8498" max="8498" width="0" style="31" hidden="1" customWidth="1"/>
    <col min="8499" max="8499" width="12" style="31" customWidth="1"/>
    <col min="8500" max="8500" width="0" style="31" hidden="1" customWidth="1"/>
    <col min="8501" max="8501" width="7" style="31" bestFit="1" customWidth="1"/>
    <col min="8502" max="8502" width="0" style="31" hidden="1" customWidth="1"/>
    <col min="8503" max="8503" width="7" style="31" bestFit="1" customWidth="1"/>
    <col min="8504" max="8504" width="0" style="31" hidden="1" customWidth="1"/>
    <col min="8505" max="8505" width="15" style="31" bestFit="1" customWidth="1"/>
    <col min="8506" max="8506" width="0" style="31" hidden="1" customWidth="1"/>
    <col min="8507" max="8507" width="7.6640625" style="31" bestFit="1" customWidth="1"/>
    <col min="8508" max="8509" width="0" style="31" hidden="1" customWidth="1"/>
    <col min="8510" max="8510" width="13.88671875" style="31" customWidth="1"/>
    <col min="8511" max="8511" width="0" style="31" hidden="1" customWidth="1"/>
    <col min="8512" max="8512" width="13.5546875" style="31" bestFit="1" customWidth="1"/>
    <col min="8513" max="8513" width="0" style="31" hidden="1" customWidth="1"/>
    <col min="8514" max="8514" width="10.109375" style="31" bestFit="1" customWidth="1"/>
    <col min="8515" max="8515" width="0" style="31" hidden="1" customWidth="1"/>
    <col min="8516" max="8516" width="13.44140625" style="31" customWidth="1"/>
    <col min="8517" max="8517" width="0" style="31" hidden="1" customWidth="1"/>
    <col min="8518" max="8518" width="11.88671875" style="31" bestFit="1" customWidth="1"/>
    <col min="8519" max="8519" width="0" style="31" hidden="1" customWidth="1"/>
    <col min="8520" max="8521" width="11.88671875" style="31" customWidth="1"/>
    <col min="8522" max="8522" width="6.44140625" style="31" bestFit="1" customWidth="1"/>
    <col min="8523" max="8523" width="0" style="31" hidden="1" customWidth="1"/>
    <col min="8524" max="8524" width="6.44140625" style="31" bestFit="1" customWidth="1"/>
    <col min="8525" max="8525" width="0" style="31" hidden="1" customWidth="1"/>
    <col min="8526" max="8526" width="6.44140625" style="31" bestFit="1" customWidth="1"/>
    <col min="8527" max="8527" width="0" style="31" hidden="1" customWidth="1"/>
    <col min="8528" max="8528" width="7" style="31" bestFit="1" customWidth="1"/>
    <col min="8529" max="8529" width="0" style="31" hidden="1" customWidth="1"/>
    <col min="8530" max="8530" width="6.44140625" style="31" bestFit="1" customWidth="1"/>
    <col min="8531" max="8531" width="0" style="31" hidden="1" customWidth="1"/>
    <col min="8532" max="8532" width="6.44140625" style="31" bestFit="1" customWidth="1"/>
    <col min="8533" max="8533" width="0" style="31" hidden="1" customWidth="1"/>
    <col min="8534" max="8534" width="6.44140625" style="31" bestFit="1" customWidth="1"/>
    <col min="8535" max="8535" width="0" style="31" hidden="1" customWidth="1"/>
    <col min="8536" max="8536" width="6.44140625" style="31" bestFit="1" customWidth="1"/>
    <col min="8537" max="8537" width="0" style="31" hidden="1" customWidth="1"/>
    <col min="8538" max="8538" width="7" style="31" bestFit="1" customWidth="1"/>
    <col min="8539" max="8539" width="0" style="31" hidden="1" customWidth="1"/>
    <col min="8540" max="8540" width="6.44140625" style="31" bestFit="1" customWidth="1"/>
    <col min="8541" max="8541" width="0" style="31" hidden="1" customWidth="1"/>
    <col min="8542" max="8542" width="6.44140625" style="31" bestFit="1" customWidth="1"/>
    <col min="8543" max="8543" width="0" style="31" hidden="1" customWidth="1"/>
    <col min="8544" max="8544" width="6.44140625" style="31" bestFit="1" customWidth="1"/>
    <col min="8545" max="8545" width="0" style="31" hidden="1" customWidth="1"/>
    <col min="8546" max="8546" width="8.5546875" style="31" bestFit="1" customWidth="1"/>
    <col min="8547" max="8549" width="0" style="31" hidden="1" customWidth="1"/>
    <col min="8550" max="8550" width="7.33203125" style="31" bestFit="1" customWidth="1"/>
    <col min="8551" max="8551" width="0" style="31" hidden="1" customWidth="1"/>
    <col min="8552" max="8552" width="6.44140625" style="31" bestFit="1" customWidth="1"/>
    <col min="8553" max="8553" width="0" style="31" hidden="1" customWidth="1"/>
    <col min="8554" max="8554" width="6.44140625" style="31" bestFit="1" customWidth="1"/>
    <col min="8555" max="8555" width="0" style="31" hidden="1" customWidth="1"/>
    <col min="8556" max="8556" width="6.44140625" style="31" bestFit="1" customWidth="1"/>
    <col min="8557" max="8557" width="0" style="31" hidden="1" customWidth="1"/>
    <col min="8558" max="8558" width="6.44140625" style="31" bestFit="1" customWidth="1"/>
    <col min="8559" max="8559" width="0" style="31" hidden="1" customWidth="1"/>
    <col min="8560" max="8560" width="7.33203125" style="31" bestFit="1" customWidth="1"/>
    <col min="8561" max="8561" width="0" style="31" hidden="1" customWidth="1"/>
    <col min="8562" max="8562" width="6.44140625" style="31" bestFit="1" customWidth="1"/>
    <col min="8563" max="8563" width="0" style="31" hidden="1" customWidth="1"/>
    <col min="8564" max="8564" width="7.33203125" style="31" bestFit="1" customWidth="1"/>
    <col min="8565" max="8565" width="0" style="31" hidden="1" customWidth="1"/>
    <col min="8566" max="8566" width="7" style="31" bestFit="1" customWidth="1"/>
    <col min="8567" max="8567" width="0" style="31" hidden="1" customWidth="1"/>
    <col min="8568" max="8568" width="6.44140625" style="31" bestFit="1" customWidth="1"/>
    <col min="8569" max="8569" width="0" style="31" hidden="1" customWidth="1"/>
    <col min="8570" max="8570" width="6.33203125" style="31" bestFit="1" customWidth="1"/>
    <col min="8571" max="8571" width="0" style="31" hidden="1" customWidth="1"/>
    <col min="8572" max="8572" width="6.44140625" style="31" bestFit="1" customWidth="1"/>
    <col min="8573" max="8573" width="0" style="31" hidden="1" customWidth="1"/>
    <col min="8574" max="8574" width="6.33203125" style="31" bestFit="1" customWidth="1"/>
    <col min="8575" max="8575" width="0" style="31" hidden="1" customWidth="1"/>
    <col min="8576" max="8576" width="6.44140625" style="31" bestFit="1" customWidth="1"/>
    <col min="8577" max="8577" width="0" style="31" hidden="1" customWidth="1"/>
    <col min="8578" max="8578" width="6.44140625" style="31" bestFit="1" customWidth="1"/>
    <col min="8579" max="8579" width="0" style="31" hidden="1" customWidth="1"/>
    <col min="8580" max="8580" width="6.44140625" style="31" customWidth="1"/>
    <col min="8581" max="8581" width="0" style="31" hidden="1" customWidth="1"/>
    <col min="8582" max="8582" width="6.6640625" style="31" customWidth="1"/>
    <col min="8583" max="8583" width="0" style="31" hidden="1" customWidth="1"/>
    <col min="8584" max="8584" width="6.44140625" style="31" bestFit="1" customWidth="1"/>
    <col min="8585" max="8585" width="0" style="31" hidden="1" customWidth="1"/>
    <col min="8586" max="8706" width="9.109375" style="31"/>
    <col min="8707" max="8707" width="18.33203125" style="31" customWidth="1"/>
    <col min="8708" max="8708" width="12.33203125" style="31" customWidth="1"/>
    <col min="8709" max="8709" width="7.88671875" style="31" customWidth="1"/>
    <col min="8710" max="8710" width="25" style="31" customWidth="1"/>
    <col min="8711" max="8711" width="11" style="31" customWidth="1"/>
    <col min="8712" max="8712" width="0" style="31" hidden="1" customWidth="1"/>
    <col min="8713" max="8713" width="10.88671875" style="31" customWidth="1"/>
    <col min="8714" max="8714" width="0" style="31" hidden="1" customWidth="1"/>
    <col min="8715" max="8715" width="9.109375" style="31"/>
    <col min="8716" max="8716" width="8.33203125" style="31" customWidth="1"/>
    <col min="8717" max="8719" width="0" style="31" hidden="1" customWidth="1"/>
    <col min="8720" max="8720" width="17" style="31" customWidth="1"/>
    <col min="8721" max="8721" width="0" style="31" hidden="1" customWidth="1"/>
    <col min="8722" max="8722" width="8.44140625" style="31" bestFit="1" customWidth="1"/>
    <col min="8723" max="8725" width="0" style="31" hidden="1" customWidth="1"/>
    <col min="8726" max="8726" width="8.88671875" style="31" customWidth="1"/>
    <col min="8727" max="8728" width="0" style="31" hidden="1" customWidth="1"/>
    <col min="8729" max="8729" width="8.44140625" style="31" customWidth="1"/>
    <col min="8730" max="8730" width="11.6640625" style="31" customWidth="1"/>
    <col min="8731" max="8731" width="10" style="31" customWidth="1"/>
    <col min="8732" max="8732" width="0" style="31" hidden="1" customWidth="1"/>
    <col min="8733" max="8733" width="14.33203125" style="31" customWidth="1"/>
    <col min="8734" max="8735" width="0" style="31" hidden="1" customWidth="1"/>
    <col min="8736" max="8736" width="11" style="31" customWidth="1"/>
    <col min="8737" max="8737" width="12.44140625" style="31" customWidth="1"/>
    <col min="8738" max="8738" width="0" style="31" hidden="1" customWidth="1"/>
    <col min="8739" max="8739" width="8.88671875" style="31" bestFit="1" customWidth="1"/>
    <col min="8740" max="8740" width="0" style="31" hidden="1" customWidth="1"/>
    <col min="8741" max="8741" width="9" style="31" customWidth="1"/>
    <col min="8742" max="8742" width="0" style="31" hidden="1" customWidth="1"/>
    <col min="8743" max="8743" width="9.44140625" style="31" bestFit="1" customWidth="1"/>
    <col min="8744" max="8744" width="0" style="31" hidden="1" customWidth="1"/>
    <col min="8745" max="8745" width="7.5546875" style="31" customWidth="1"/>
    <col min="8746" max="8746" width="0" style="31" hidden="1" customWidth="1"/>
    <col min="8747" max="8747" width="7.88671875" style="31" customWidth="1"/>
    <col min="8748" max="8748" width="0" style="31" hidden="1" customWidth="1"/>
    <col min="8749" max="8749" width="7.6640625" style="31" bestFit="1" customWidth="1"/>
    <col min="8750" max="8750" width="0" style="31" hidden="1" customWidth="1"/>
    <col min="8751" max="8751" width="7" style="31" bestFit="1" customWidth="1"/>
    <col min="8752" max="8752" width="0" style="31" hidden="1" customWidth="1"/>
    <col min="8753" max="8753" width="12.6640625" style="31" customWidth="1"/>
    <col min="8754" max="8754" width="0" style="31" hidden="1" customWidth="1"/>
    <col min="8755" max="8755" width="12" style="31" customWidth="1"/>
    <col min="8756" max="8756" width="0" style="31" hidden="1" customWidth="1"/>
    <col min="8757" max="8757" width="7" style="31" bestFit="1" customWidth="1"/>
    <col min="8758" max="8758" width="0" style="31" hidden="1" customWidth="1"/>
    <col min="8759" max="8759" width="7" style="31" bestFit="1" customWidth="1"/>
    <col min="8760" max="8760" width="0" style="31" hidden="1" customWidth="1"/>
    <col min="8761" max="8761" width="15" style="31" bestFit="1" customWidth="1"/>
    <col min="8762" max="8762" width="0" style="31" hidden="1" customWidth="1"/>
    <col min="8763" max="8763" width="7.6640625" style="31" bestFit="1" customWidth="1"/>
    <col min="8764" max="8765" width="0" style="31" hidden="1" customWidth="1"/>
    <col min="8766" max="8766" width="13.88671875" style="31" customWidth="1"/>
    <col min="8767" max="8767" width="0" style="31" hidden="1" customWidth="1"/>
    <col min="8768" max="8768" width="13.5546875" style="31" bestFit="1" customWidth="1"/>
    <col min="8769" max="8769" width="0" style="31" hidden="1" customWidth="1"/>
    <col min="8770" max="8770" width="10.109375" style="31" bestFit="1" customWidth="1"/>
    <col min="8771" max="8771" width="0" style="31" hidden="1" customWidth="1"/>
    <col min="8772" max="8772" width="13.44140625" style="31" customWidth="1"/>
    <col min="8773" max="8773" width="0" style="31" hidden="1" customWidth="1"/>
    <col min="8774" max="8774" width="11.88671875" style="31" bestFit="1" customWidth="1"/>
    <col min="8775" max="8775" width="0" style="31" hidden="1" customWidth="1"/>
    <col min="8776" max="8777" width="11.88671875" style="31" customWidth="1"/>
    <col min="8778" max="8778" width="6.44140625" style="31" bestFit="1" customWidth="1"/>
    <col min="8779" max="8779" width="0" style="31" hidden="1" customWidth="1"/>
    <col min="8780" max="8780" width="6.44140625" style="31" bestFit="1" customWidth="1"/>
    <col min="8781" max="8781" width="0" style="31" hidden="1" customWidth="1"/>
    <col min="8782" max="8782" width="6.44140625" style="31" bestFit="1" customWidth="1"/>
    <col min="8783" max="8783" width="0" style="31" hidden="1" customWidth="1"/>
    <col min="8784" max="8784" width="7" style="31" bestFit="1" customWidth="1"/>
    <col min="8785" max="8785" width="0" style="31" hidden="1" customWidth="1"/>
    <col min="8786" max="8786" width="6.44140625" style="31" bestFit="1" customWidth="1"/>
    <col min="8787" max="8787" width="0" style="31" hidden="1" customWidth="1"/>
    <col min="8788" max="8788" width="6.44140625" style="31" bestFit="1" customWidth="1"/>
    <col min="8789" max="8789" width="0" style="31" hidden="1" customWidth="1"/>
    <col min="8790" max="8790" width="6.44140625" style="31" bestFit="1" customWidth="1"/>
    <col min="8791" max="8791" width="0" style="31" hidden="1" customWidth="1"/>
    <col min="8792" max="8792" width="6.44140625" style="31" bestFit="1" customWidth="1"/>
    <col min="8793" max="8793" width="0" style="31" hidden="1" customWidth="1"/>
    <col min="8794" max="8794" width="7" style="31" bestFit="1" customWidth="1"/>
    <col min="8795" max="8795" width="0" style="31" hidden="1" customWidth="1"/>
    <col min="8796" max="8796" width="6.44140625" style="31" bestFit="1" customWidth="1"/>
    <col min="8797" max="8797" width="0" style="31" hidden="1" customWidth="1"/>
    <col min="8798" max="8798" width="6.44140625" style="31" bestFit="1" customWidth="1"/>
    <col min="8799" max="8799" width="0" style="31" hidden="1" customWidth="1"/>
    <col min="8800" max="8800" width="6.44140625" style="31" bestFit="1" customWidth="1"/>
    <col min="8801" max="8801" width="0" style="31" hidden="1" customWidth="1"/>
    <col min="8802" max="8802" width="8.5546875" style="31" bestFit="1" customWidth="1"/>
    <col min="8803" max="8805" width="0" style="31" hidden="1" customWidth="1"/>
    <col min="8806" max="8806" width="7.33203125" style="31" bestFit="1" customWidth="1"/>
    <col min="8807" max="8807" width="0" style="31" hidden="1" customWidth="1"/>
    <col min="8808" max="8808" width="6.44140625" style="31" bestFit="1" customWidth="1"/>
    <col min="8809" max="8809" width="0" style="31" hidden="1" customWidth="1"/>
    <col min="8810" max="8810" width="6.44140625" style="31" bestFit="1" customWidth="1"/>
    <col min="8811" max="8811" width="0" style="31" hidden="1" customWidth="1"/>
    <col min="8812" max="8812" width="6.44140625" style="31" bestFit="1" customWidth="1"/>
    <col min="8813" max="8813" width="0" style="31" hidden="1" customWidth="1"/>
    <col min="8814" max="8814" width="6.44140625" style="31" bestFit="1" customWidth="1"/>
    <col min="8815" max="8815" width="0" style="31" hidden="1" customWidth="1"/>
    <col min="8816" max="8816" width="7.33203125" style="31" bestFit="1" customWidth="1"/>
    <col min="8817" max="8817" width="0" style="31" hidden="1" customWidth="1"/>
    <col min="8818" max="8818" width="6.44140625" style="31" bestFit="1" customWidth="1"/>
    <col min="8819" max="8819" width="0" style="31" hidden="1" customWidth="1"/>
    <col min="8820" max="8820" width="7.33203125" style="31" bestFit="1" customWidth="1"/>
    <col min="8821" max="8821" width="0" style="31" hidden="1" customWidth="1"/>
    <col min="8822" max="8822" width="7" style="31" bestFit="1" customWidth="1"/>
    <col min="8823" max="8823" width="0" style="31" hidden="1" customWidth="1"/>
    <col min="8824" max="8824" width="6.44140625" style="31" bestFit="1" customWidth="1"/>
    <col min="8825" max="8825" width="0" style="31" hidden="1" customWidth="1"/>
    <col min="8826" max="8826" width="6.33203125" style="31" bestFit="1" customWidth="1"/>
    <col min="8827" max="8827" width="0" style="31" hidden="1" customWidth="1"/>
    <col min="8828" max="8828" width="6.44140625" style="31" bestFit="1" customWidth="1"/>
    <col min="8829" max="8829" width="0" style="31" hidden="1" customWidth="1"/>
    <col min="8830" max="8830" width="6.33203125" style="31" bestFit="1" customWidth="1"/>
    <col min="8831" max="8831" width="0" style="31" hidden="1" customWidth="1"/>
    <col min="8832" max="8832" width="6.44140625" style="31" bestFit="1" customWidth="1"/>
    <col min="8833" max="8833" width="0" style="31" hidden="1" customWidth="1"/>
    <col min="8834" max="8834" width="6.44140625" style="31" bestFit="1" customWidth="1"/>
    <col min="8835" max="8835" width="0" style="31" hidden="1" customWidth="1"/>
    <col min="8836" max="8836" width="6.44140625" style="31" customWidth="1"/>
    <col min="8837" max="8837" width="0" style="31" hidden="1" customWidth="1"/>
    <col min="8838" max="8838" width="6.6640625" style="31" customWidth="1"/>
    <col min="8839" max="8839" width="0" style="31" hidden="1" customWidth="1"/>
    <col min="8840" max="8840" width="6.44140625" style="31" bestFit="1" customWidth="1"/>
    <col min="8841" max="8841" width="0" style="31" hidden="1" customWidth="1"/>
    <col min="8842" max="8962" width="9.109375" style="31"/>
    <col min="8963" max="8963" width="18.33203125" style="31" customWidth="1"/>
    <col min="8964" max="8964" width="12.33203125" style="31" customWidth="1"/>
    <col min="8965" max="8965" width="7.88671875" style="31" customWidth="1"/>
    <col min="8966" max="8966" width="25" style="31" customWidth="1"/>
    <col min="8967" max="8967" width="11" style="31" customWidth="1"/>
    <col min="8968" max="8968" width="0" style="31" hidden="1" customWidth="1"/>
    <col min="8969" max="8969" width="10.88671875" style="31" customWidth="1"/>
    <col min="8970" max="8970" width="0" style="31" hidden="1" customWidth="1"/>
    <col min="8971" max="8971" width="9.109375" style="31"/>
    <col min="8972" max="8972" width="8.33203125" style="31" customWidth="1"/>
    <col min="8973" max="8975" width="0" style="31" hidden="1" customWidth="1"/>
    <col min="8976" max="8976" width="17" style="31" customWidth="1"/>
    <col min="8977" max="8977" width="0" style="31" hidden="1" customWidth="1"/>
    <col min="8978" max="8978" width="8.44140625" style="31" bestFit="1" customWidth="1"/>
    <col min="8979" max="8981" width="0" style="31" hidden="1" customWidth="1"/>
    <col min="8982" max="8982" width="8.88671875" style="31" customWidth="1"/>
    <col min="8983" max="8984" width="0" style="31" hidden="1" customWidth="1"/>
    <col min="8985" max="8985" width="8.44140625" style="31" customWidth="1"/>
    <col min="8986" max="8986" width="11.6640625" style="31" customWidth="1"/>
    <col min="8987" max="8987" width="10" style="31" customWidth="1"/>
    <col min="8988" max="8988" width="0" style="31" hidden="1" customWidth="1"/>
    <col min="8989" max="8989" width="14.33203125" style="31" customWidth="1"/>
    <col min="8990" max="8991" width="0" style="31" hidden="1" customWidth="1"/>
    <col min="8992" max="8992" width="11" style="31" customWidth="1"/>
    <col min="8993" max="8993" width="12.44140625" style="31" customWidth="1"/>
    <col min="8994" max="8994" width="0" style="31" hidden="1" customWidth="1"/>
    <col min="8995" max="8995" width="8.88671875" style="31" bestFit="1" customWidth="1"/>
    <col min="8996" max="8996" width="0" style="31" hidden="1" customWidth="1"/>
    <col min="8997" max="8997" width="9" style="31" customWidth="1"/>
    <col min="8998" max="8998" width="0" style="31" hidden="1" customWidth="1"/>
    <col min="8999" max="8999" width="9.44140625" style="31" bestFit="1" customWidth="1"/>
    <col min="9000" max="9000" width="0" style="31" hidden="1" customWidth="1"/>
    <col min="9001" max="9001" width="7.5546875" style="31" customWidth="1"/>
    <col min="9002" max="9002" width="0" style="31" hidden="1" customWidth="1"/>
    <col min="9003" max="9003" width="7.88671875" style="31" customWidth="1"/>
    <col min="9004" max="9004" width="0" style="31" hidden="1" customWidth="1"/>
    <col min="9005" max="9005" width="7.6640625" style="31" bestFit="1" customWidth="1"/>
    <col min="9006" max="9006" width="0" style="31" hidden="1" customWidth="1"/>
    <col min="9007" max="9007" width="7" style="31" bestFit="1" customWidth="1"/>
    <col min="9008" max="9008" width="0" style="31" hidden="1" customWidth="1"/>
    <col min="9009" max="9009" width="12.6640625" style="31" customWidth="1"/>
    <col min="9010" max="9010" width="0" style="31" hidden="1" customWidth="1"/>
    <col min="9011" max="9011" width="12" style="31" customWidth="1"/>
    <col min="9012" max="9012" width="0" style="31" hidden="1" customWidth="1"/>
    <col min="9013" max="9013" width="7" style="31" bestFit="1" customWidth="1"/>
    <col min="9014" max="9014" width="0" style="31" hidden="1" customWidth="1"/>
    <col min="9015" max="9015" width="7" style="31" bestFit="1" customWidth="1"/>
    <col min="9016" max="9016" width="0" style="31" hidden="1" customWidth="1"/>
    <col min="9017" max="9017" width="15" style="31" bestFit="1" customWidth="1"/>
    <col min="9018" max="9018" width="0" style="31" hidden="1" customWidth="1"/>
    <col min="9019" max="9019" width="7.6640625" style="31" bestFit="1" customWidth="1"/>
    <col min="9020" max="9021" width="0" style="31" hidden="1" customWidth="1"/>
    <col min="9022" max="9022" width="13.88671875" style="31" customWidth="1"/>
    <col min="9023" max="9023" width="0" style="31" hidden="1" customWidth="1"/>
    <col min="9024" max="9024" width="13.5546875" style="31" bestFit="1" customWidth="1"/>
    <col min="9025" max="9025" width="0" style="31" hidden="1" customWidth="1"/>
    <col min="9026" max="9026" width="10.109375" style="31" bestFit="1" customWidth="1"/>
    <col min="9027" max="9027" width="0" style="31" hidden="1" customWidth="1"/>
    <col min="9028" max="9028" width="13.44140625" style="31" customWidth="1"/>
    <col min="9029" max="9029" width="0" style="31" hidden="1" customWidth="1"/>
    <col min="9030" max="9030" width="11.88671875" style="31" bestFit="1" customWidth="1"/>
    <col min="9031" max="9031" width="0" style="31" hidden="1" customWidth="1"/>
    <col min="9032" max="9033" width="11.88671875" style="31" customWidth="1"/>
    <col min="9034" max="9034" width="6.44140625" style="31" bestFit="1" customWidth="1"/>
    <col min="9035" max="9035" width="0" style="31" hidden="1" customWidth="1"/>
    <col min="9036" max="9036" width="6.44140625" style="31" bestFit="1" customWidth="1"/>
    <col min="9037" max="9037" width="0" style="31" hidden="1" customWidth="1"/>
    <col min="9038" max="9038" width="6.44140625" style="31" bestFit="1" customWidth="1"/>
    <col min="9039" max="9039" width="0" style="31" hidden="1" customWidth="1"/>
    <col min="9040" max="9040" width="7" style="31" bestFit="1" customWidth="1"/>
    <col min="9041" max="9041" width="0" style="31" hidden="1" customWidth="1"/>
    <col min="9042" max="9042" width="6.44140625" style="31" bestFit="1" customWidth="1"/>
    <col min="9043" max="9043" width="0" style="31" hidden="1" customWidth="1"/>
    <col min="9044" max="9044" width="6.44140625" style="31" bestFit="1" customWidth="1"/>
    <col min="9045" max="9045" width="0" style="31" hidden="1" customWidth="1"/>
    <col min="9046" max="9046" width="6.44140625" style="31" bestFit="1" customWidth="1"/>
    <col min="9047" max="9047" width="0" style="31" hidden="1" customWidth="1"/>
    <col min="9048" max="9048" width="6.44140625" style="31" bestFit="1" customWidth="1"/>
    <col min="9049" max="9049" width="0" style="31" hidden="1" customWidth="1"/>
    <col min="9050" max="9050" width="7" style="31" bestFit="1" customWidth="1"/>
    <col min="9051" max="9051" width="0" style="31" hidden="1" customWidth="1"/>
    <col min="9052" max="9052" width="6.44140625" style="31" bestFit="1" customWidth="1"/>
    <col min="9053" max="9053" width="0" style="31" hidden="1" customWidth="1"/>
    <col min="9054" max="9054" width="6.44140625" style="31" bestFit="1" customWidth="1"/>
    <col min="9055" max="9055" width="0" style="31" hidden="1" customWidth="1"/>
    <col min="9056" max="9056" width="6.44140625" style="31" bestFit="1" customWidth="1"/>
    <col min="9057" max="9057" width="0" style="31" hidden="1" customWidth="1"/>
    <col min="9058" max="9058" width="8.5546875" style="31" bestFit="1" customWidth="1"/>
    <col min="9059" max="9061" width="0" style="31" hidden="1" customWidth="1"/>
    <col min="9062" max="9062" width="7.33203125" style="31" bestFit="1" customWidth="1"/>
    <col min="9063" max="9063" width="0" style="31" hidden="1" customWidth="1"/>
    <col min="9064" max="9064" width="6.44140625" style="31" bestFit="1" customWidth="1"/>
    <col min="9065" max="9065" width="0" style="31" hidden="1" customWidth="1"/>
    <col min="9066" max="9066" width="6.44140625" style="31" bestFit="1" customWidth="1"/>
    <col min="9067" max="9067" width="0" style="31" hidden="1" customWidth="1"/>
    <col min="9068" max="9068" width="6.44140625" style="31" bestFit="1" customWidth="1"/>
    <col min="9069" max="9069" width="0" style="31" hidden="1" customWidth="1"/>
    <col min="9070" max="9070" width="6.44140625" style="31" bestFit="1" customWidth="1"/>
    <col min="9071" max="9071" width="0" style="31" hidden="1" customWidth="1"/>
    <col min="9072" max="9072" width="7.33203125" style="31" bestFit="1" customWidth="1"/>
    <col min="9073" max="9073" width="0" style="31" hidden="1" customWidth="1"/>
    <col min="9074" max="9074" width="6.44140625" style="31" bestFit="1" customWidth="1"/>
    <col min="9075" max="9075" width="0" style="31" hidden="1" customWidth="1"/>
    <col min="9076" max="9076" width="7.33203125" style="31" bestFit="1" customWidth="1"/>
    <col min="9077" max="9077" width="0" style="31" hidden="1" customWidth="1"/>
    <col min="9078" max="9078" width="7" style="31" bestFit="1" customWidth="1"/>
    <col min="9079" max="9079" width="0" style="31" hidden="1" customWidth="1"/>
    <col min="9080" max="9080" width="6.44140625" style="31" bestFit="1" customWidth="1"/>
    <col min="9081" max="9081" width="0" style="31" hidden="1" customWidth="1"/>
    <col min="9082" max="9082" width="6.33203125" style="31" bestFit="1" customWidth="1"/>
    <col min="9083" max="9083" width="0" style="31" hidden="1" customWidth="1"/>
    <col min="9084" max="9084" width="6.44140625" style="31" bestFit="1" customWidth="1"/>
    <col min="9085" max="9085" width="0" style="31" hidden="1" customWidth="1"/>
    <col min="9086" max="9086" width="6.33203125" style="31" bestFit="1" customWidth="1"/>
    <col min="9087" max="9087" width="0" style="31" hidden="1" customWidth="1"/>
    <col min="9088" max="9088" width="6.44140625" style="31" bestFit="1" customWidth="1"/>
    <col min="9089" max="9089" width="0" style="31" hidden="1" customWidth="1"/>
    <col min="9090" max="9090" width="6.44140625" style="31" bestFit="1" customWidth="1"/>
    <col min="9091" max="9091" width="0" style="31" hidden="1" customWidth="1"/>
    <col min="9092" max="9092" width="6.44140625" style="31" customWidth="1"/>
    <col min="9093" max="9093" width="0" style="31" hidden="1" customWidth="1"/>
    <col min="9094" max="9094" width="6.6640625" style="31" customWidth="1"/>
    <col min="9095" max="9095" width="0" style="31" hidden="1" customWidth="1"/>
    <col min="9096" max="9096" width="6.44140625" style="31" bestFit="1" customWidth="1"/>
    <col min="9097" max="9097" width="0" style="31" hidden="1" customWidth="1"/>
    <col min="9098" max="9218" width="9.109375" style="31"/>
    <col min="9219" max="9219" width="18.33203125" style="31" customWidth="1"/>
    <col min="9220" max="9220" width="12.33203125" style="31" customWidth="1"/>
    <col min="9221" max="9221" width="7.88671875" style="31" customWidth="1"/>
    <col min="9222" max="9222" width="25" style="31" customWidth="1"/>
    <col min="9223" max="9223" width="11" style="31" customWidth="1"/>
    <col min="9224" max="9224" width="0" style="31" hidden="1" customWidth="1"/>
    <col min="9225" max="9225" width="10.88671875" style="31" customWidth="1"/>
    <col min="9226" max="9226" width="0" style="31" hidden="1" customWidth="1"/>
    <col min="9227" max="9227" width="9.109375" style="31"/>
    <col min="9228" max="9228" width="8.33203125" style="31" customWidth="1"/>
    <col min="9229" max="9231" width="0" style="31" hidden="1" customWidth="1"/>
    <col min="9232" max="9232" width="17" style="31" customWidth="1"/>
    <col min="9233" max="9233" width="0" style="31" hidden="1" customWidth="1"/>
    <col min="9234" max="9234" width="8.44140625" style="31" bestFit="1" customWidth="1"/>
    <col min="9235" max="9237" width="0" style="31" hidden="1" customWidth="1"/>
    <col min="9238" max="9238" width="8.88671875" style="31" customWidth="1"/>
    <col min="9239" max="9240" width="0" style="31" hidden="1" customWidth="1"/>
    <col min="9241" max="9241" width="8.44140625" style="31" customWidth="1"/>
    <col min="9242" max="9242" width="11.6640625" style="31" customWidth="1"/>
    <col min="9243" max="9243" width="10" style="31" customWidth="1"/>
    <col min="9244" max="9244" width="0" style="31" hidden="1" customWidth="1"/>
    <col min="9245" max="9245" width="14.33203125" style="31" customWidth="1"/>
    <col min="9246" max="9247" width="0" style="31" hidden="1" customWidth="1"/>
    <col min="9248" max="9248" width="11" style="31" customWidth="1"/>
    <col min="9249" max="9249" width="12.44140625" style="31" customWidth="1"/>
    <col min="9250" max="9250" width="0" style="31" hidden="1" customWidth="1"/>
    <col min="9251" max="9251" width="8.88671875" style="31" bestFit="1" customWidth="1"/>
    <col min="9252" max="9252" width="0" style="31" hidden="1" customWidth="1"/>
    <col min="9253" max="9253" width="9" style="31" customWidth="1"/>
    <col min="9254" max="9254" width="0" style="31" hidden="1" customWidth="1"/>
    <col min="9255" max="9255" width="9.44140625" style="31" bestFit="1" customWidth="1"/>
    <col min="9256" max="9256" width="0" style="31" hidden="1" customWidth="1"/>
    <col min="9257" max="9257" width="7.5546875" style="31" customWidth="1"/>
    <col min="9258" max="9258" width="0" style="31" hidden="1" customWidth="1"/>
    <col min="9259" max="9259" width="7.88671875" style="31" customWidth="1"/>
    <col min="9260" max="9260" width="0" style="31" hidden="1" customWidth="1"/>
    <col min="9261" max="9261" width="7.6640625" style="31" bestFit="1" customWidth="1"/>
    <col min="9262" max="9262" width="0" style="31" hidden="1" customWidth="1"/>
    <col min="9263" max="9263" width="7" style="31" bestFit="1" customWidth="1"/>
    <col min="9264" max="9264" width="0" style="31" hidden="1" customWidth="1"/>
    <col min="9265" max="9265" width="12.6640625" style="31" customWidth="1"/>
    <col min="9266" max="9266" width="0" style="31" hidden="1" customWidth="1"/>
    <col min="9267" max="9267" width="12" style="31" customWidth="1"/>
    <col min="9268" max="9268" width="0" style="31" hidden="1" customWidth="1"/>
    <col min="9269" max="9269" width="7" style="31" bestFit="1" customWidth="1"/>
    <col min="9270" max="9270" width="0" style="31" hidden="1" customWidth="1"/>
    <col min="9271" max="9271" width="7" style="31" bestFit="1" customWidth="1"/>
    <col min="9272" max="9272" width="0" style="31" hidden="1" customWidth="1"/>
    <col min="9273" max="9273" width="15" style="31" bestFit="1" customWidth="1"/>
    <col min="9274" max="9274" width="0" style="31" hidden="1" customWidth="1"/>
    <col min="9275" max="9275" width="7.6640625" style="31" bestFit="1" customWidth="1"/>
    <col min="9276" max="9277" width="0" style="31" hidden="1" customWidth="1"/>
    <col min="9278" max="9278" width="13.88671875" style="31" customWidth="1"/>
    <col min="9279" max="9279" width="0" style="31" hidden="1" customWidth="1"/>
    <col min="9280" max="9280" width="13.5546875" style="31" bestFit="1" customWidth="1"/>
    <col min="9281" max="9281" width="0" style="31" hidden="1" customWidth="1"/>
    <col min="9282" max="9282" width="10.109375" style="31" bestFit="1" customWidth="1"/>
    <col min="9283" max="9283" width="0" style="31" hidden="1" customWidth="1"/>
    <col min="9284" max="9284" width="13.44140625" style="31" customWidth="1"/>
    <col min="9285" max="9285" width="0" style="31" hidden="1" customWidth="1"/>
    <col min="9286" max="9286" width="11.88671875" style="31" bestFit="1" customWidth="1"/>
    <col min="9287" max="9287" width="0" style="31" hidden="1" customWidth="1"/>
    <col min="9288" max="9289" width="11.88671875" style="31" customWidth="1"/>
    <col min="9290" max="9290" width="6.44140625" style="31" bestFit="1" customWidth="1"/>
    <col min="9291" max="9291" width="0" style="31" hidden="1" customWidth="1"/>
    <col min="9292" max="9292" width="6.44140625" style="31" bestFit="1" customWidth="1"/>
    <col min="9293" max="9293" width="0" style="31" hidden="1" customWidth="1"/>
    <col min="9294" max="9294" width="6.44140625" style="31" bestFit="1" customWidth="1"/>
    <col min="9295" max="9295" width="0" style="31" hidden="1" customWidth="1"/>
    <col min="9296" max="9296" width="7" style="31" bestFit="1" customWidth="1"/>
    <col min="9297" max="9297" width="0" style="31" hidden="1" customWidth="1"/>
    <col min="9298" max="9298" width="6.44140625" style="31" bestFit="1" customWidth="1"/>
    <col min="9299" max="9299" width="0" style="31" hidden="1" customWidth="1"/>
    <col min="9300" max="9300" width="6.44140625" style="31" bestFit="1" customWidth="1"/>
    <col min="9301" max="9301" width="0" style="31" hidden="1" customWidth="1"/>
    <col min="9302" max="9302" width="6.44140625" style="31" bestFit="1" customWidth="1"/>
    <col min="9303" max="9303" width="0" style="31" hidden="1" customWidth="1"/>
    <col min="9304" max="9304" width="6.44140625" style="31" bestFit="1" customWidth="1"/>
    <col min="9305" max="9305" width="0" style="31" hidden="1" customWidth="1"/>
    <col min="9306" max="9306" width="7" style="31" bestFit="1" customWidth="1"/>
    <col min="9307" max="9307" width="0" style="31" hidden="1" customWidth="1"/>
    <col min="9308" max="9308" width="6.44140625" style="31" bestFit="1" customWidth="1"/>
    <col min="9309" max="9309" width="0" style="31" hidden="1" customWidth="1"/>
    <col min="9310" max="9310" width="6.44140625" style="31" bestFit="1" customWidth="1"/>
    <col min="9311" max="9311" width="0" style="31" hidden="1" customWidth="1"/>
    <col min="9312" max="9312" width="6.44140625" style="31" bestFit="1" customWidth="1"/>
    <col min="9313" max="9313" width="0" style="31" hidden="1" customWidth="1"/>
    <col min="9314" max="9314" width="8.5546875" style="31" bestFit="1" customWidth="1"/>
    <col min="9315" max="9317" width="0" style="31" hidden="1" customWidth="1"/>
    <col min="9318" max="9318" width="7.33203125" style="31" bestFit="1" customWidth="1"/>
    <col min="9319" max="9319" width="0" style="31" hidden="1" customWidth="1"/>
    <col min="9320" max="9320" width="6.44140625" style="31" bestFit="1" customWidth="1"/>
    <col min="9321" max="9321" width="0" style="31" hidden="1" customWidth="1"/>
    <col min="9322" max="9322" width="6.44140625" style="31" bestFit="1" customWidth="1"/>
    <col min="9323" max="9323" width="0" style="31" hidden="1" customWidth="1"/>
    <col min="9324" max="9324" width="6.44140625" style="31" bestFit="1" customWidth="1"/>
    <col min="9325" max="9325" width="0" style="31" hidden="1" customWidth="1"/>
    <col min="9326" max="9326" width="6.44140625" style="31" bestFit="1" customWidth="1"/>
    <col min="9327" max="9327" width="0" style="31" hidden="1" customWidth="1"/>
    <col min="9328" max="9328" width="7.33203125" style="31" bestFit="1" customWidth="1"/>
    <col min="9329" max="9329" width="0" style="31" hidden="1" customWidth="1"/>
    <col min="9330" max="9330" width="6.44140625" style="31" bestFit="1" customWidth="1"/>
    <col min="9331" max="9331" width="0" style="31" hidden="1" customWidth="1"/>
    <col min="9332" max="9332" width="7.33203125" style="31" bestFit="1" customWidth="1"/>
    <col min="9333" max="9333" width="0" style="31" hidden="1" customWidth="1"/>
    <col min="9334" max="9334" width="7" style="31" bestFit="1" customWidth="1"/>
    <col min="9335" max="9335" width="0" style="31" hidden="1" customWidth="1"/>
    <col min="9336" max="9336" width="6.44140625" style="31" bestFit="1" customWidth="1"/>
    <col min="9337" max="9337" width="0" style="31" hidden="1" customWidth="1"/>
    <col min="9338" max="9338" width="6.33203125" style="31" bestFit="1" customWidth="1"/>
    <col min="9339" max="9339" width="0" style="31" hidden="1" customWidth="1"/>
    <col min="9340" max="9340" width="6.44140625" style="31" bestFit="1" customWidth="1"/>
    <col min="9341" max="9341" width="0" style="31" hidden="1" customWidth="1"/>
    <col min="9342" max="9342" width="6.33203125" style="31" bestFit="1" customWidth="1"/>
    <col min="9343" max="9343" width="0" style="31" hidden="1" customWidth="1"/>
    <col min="9344" max="9344" width="6.44140625" style="31" bestFit="1" customWidth="1"/>
    <col min="9345" max="9345" width="0" style="31" hidden="1" customWidth="1"/>
    <col min="9346" max="9346" width="6.44140625" style="31" bestFit="1" customWidth="1"/>
    <col min="9347" max="9347" width="0" style="31" hidden="1" customWidth="1"/>
    <col min="9348" max="9348" width="6.44140625" style="31" customWidth="1"/>
    <col min="9349" max="9349" width="0" style="31" hidden="1" customWidth="1"/>
    <col min="9350" max="9350" width="6.6640625" style="31" customWidth="1"/>
    <col min="9351" max="9351" width="0" style="31" hidden="1" customWidth="1"/>
    <col min="9352" max="9352" width="6.44140625" style="31" bestFit="1" customWidth="1"/>
    <col min="9353" max="9353" width="0" style="31" hidden="1" customWidth="1"/>
    <col min="9354" max="9474" width="9.109375" style="31"/>
    <col min="9475" max="9475" width="18.33203125" style="31" customWidth="1"/>
    <col min="9476" max="9476" width="12.33203125" style="31" customWidth="1"/>
    <col min="9477" max="9477" width="7.88671875" style="31" customWidth="1"/>
    <col min="9478" max="9478" width="25" style="31" customWidth="1"/>
    <col min="9479" max="9479" width="11" style="31" customWidth="1"/>
    <col min="9480" max="9480" width="0" style="31" hidden="1" customWidth="1"/>
    <col min="9481" max="9481" width="10.88671875" style="31" customWidth="1"/>
    <col min="9482" max="9482" width="0" style="31" hidden="1" customWidth="1"/>
    <col min="9483" max="9483" width="9.109375" style="31"/>
    <col min="9484" max="9484" width="8.33203125" style="31" customWidth="1"/>
    <col min="9485" max="9487" width="0" style="31" hidden="1" customWidth="1"/>
    <col min="9488" max="9488" width="17" style="31" customWidth="1"/>
    <col min="9489" max="9489" width="0" style="31" hidden="1" customWidth="1"/>
    <col min="9490" max="9490" width="8.44140625" style="31" bestFit="1" customWidth="1"/>
    <col min="9491" max="9493" width="0" style="31" hidden="1" customWidth="1"/>
    <col min="9494" max="9494" width="8.88671875" style="31" customWidth="1"/>
    <col min="9495" max="9496" width="0" style="31" hidden="1" customWidth="1"/>
    <col min="9497" max="9497" width="8.44140625" style="31" customWidth="1"/>
    <col min="9498" max="9498" width="11.6640625" style="31" customWidth="1"/>
    <col min="9499" max="9499" width="10" style="31" customWidth="1"/>
    <col min="9500" max="9500" width="0" style="31" hidden="1" customWidth="1"/>
    <col min="9501" max="9501" width="14.33203125" style="31" customWidth="1"/>
    <col min="9502" max="9503" width="0" style="31" hidden="1" customWidth="1"/>
    <col min="9504" max="9504" width="11" style="31" customWidth="1"/>
    <col min="9505" max="9505" width="12.44140625" style="31" customWidth="1"/>
    <col min="9506" max="9506" width="0" style="31" hidden="1" customWidth="1"/>
    <col min="9507" max="9507" width="8.88671875" style="31" bestFit="1" customWidth="1"/>
    <col min="9508" max="9508" width="0" style="31" hidden="1" customWidth="1"/>
    <col min="9509" max="9509" width="9" style="31" customWidth="1"/>
    <col min="9510" max="9510" width="0" style="31" hidden="1" customWidth="1"/>
    <col min="9511" max="9511" width="9.44140625" style="31" bestFit="1" customWidth="1"/>
    <col min="9512" max="9512" width="0" style="31" hidden="1" customWidth="1"/>
    <col min="9513" max="9513" width="7.5546875" style="31" customWidth="1"/>
    <col min="9514" max="9514" width="0" style="31" hidden="1" customWidth="1"/>
    <col min="9515" max="9515" width="7.88671875" style="31" customWidth="1"/>
    <col min="9516" max="9516" width="0" style="31" hidden="1" customWidth="1"/>
    <col min="9517" max="9517" width="7.6640625" style="31" bestFit="1" customWidth="1"/>
    <col min="9518" max="9518" width="0" style="31" hidden="1" customWidth="1"/>
    <col min="9519" max="9519" width="7" style="31" bestFit="1" customWidth="1"/>
    <col min="9520" max="9520" width="0" style="31" hidden="1" customWidth="1"/>
    <col min="9521" max="9521" width="12.6640625" style="31" customWidth="1"/>
    <col min="9522" max="9522" width="0" style="31" hidden="1" customWidth="1"/>
    <col min="9523" max="9523" width="12" style="31" customWidth="1"/>
    <col min="9524" max="9524" width="0" style="31" hidden="1" customWidth="1"/>
    <col min="9525" max="9525" width="7" style="31" bestFit="1" customWidth="1"/>
    <col min="9526" max="9526" width="0" style="31" hidden="1" customWidth="1"/>
    <col min="9527" max="9527" width="7" style="31" bestFit="1" customWidth="1"/>
    <col min="9528" max="9528" width="0" style="31" hidden="1" customWidth="1"/>
    <col min="9529" max="9529" width="15" style="31" bestFit="1" customWidth="1"/>
    <col min="9530" max="9530" width="0" style="31" hidden="1" customWidth="1"/>
    <col min="9531" max="9531" width="7.6640625" style="31" bestFit="1" customWidth="1"/>
    <col min="9532" max="9533" width="0" style="31" hidden="1" customWidth="1"/>
    <col min="9534" max="9534" width="13.88671875" style="31" customWidth="1"/>
    <col min="9535" max="9535" width="0" style="31" hidden="1" customWidth="1"/>
    <col min="9536" max="9536" width="13.5546875" style="31" bestFit="1" customWidth="1"/>
    <col min="9537" max="9537" width="0" style="31" hidden="1" customWidth="1"/>
    <col min="9538" max="9538" width="10.109375" style="31" bestFit="1" customWidth="1"/>
    <col min="9539" max="9539" width="0" style="31" hidden="1" customWidth="1"/>
    <col min="9540" max="9540" width="13.44140625" style="31" customWidth="1"/>
    <col min="9541" max="9541" width="0" style="31" hidden="1" customWidth="1"/>
    <col min="9542" max="9542" width="11.88671875" style="31" bestFit="1" customWidth="1"/>
    <col min="9543" max="9543" width="0" style="31" hidden="1" customWidth="1"/>
    <col min="9544" max="9545" width="11.88671875" style="31" customWidth="1"/>
    <col min="9546" max="9546" width="6.44140625" style="31" bestFit="1" customWidth="1"/>
    <col min="9547" max="9547" width="0" style="31" hidden="1" customWidth="1"/>
    <col min="9548" max="9548" width="6.44140625" style="31" bestFit="1" customWidth="1"/>
    <col min="9549" max="9549" width="0" style="31" hidden="1" customWidth="1"/>
    <col min="9550" max="9550" width="6.44140625" style="31" bestFit="1" customWidth="1"/>
    <col min="9551" max="9551" width="0" style="31" hidden="1" customWidth="1"/>
    <col min="9552" max="9552" width="7" style="31" bestFit="1" customWidth="1"/>
    <col min="9553" max="9553" width="0" style="31" hidden="1" customWidth="1"/>
    <col min="9554" max="9554" width="6.44140625" style="31" bestFit="1" customWidth="1"/>
    <col min="9555" max="9555" width="0" style="31" hidden="1" customWidth="1"/>
    <col min="9556" max="9556" width="6.44140625" style="31" bestFit="1" customWidth="1"/>
    <col min="9557" max="9557" width="0" style="31" hidden="1" customWidth="1"/>
    <col min="9558" max="9558" width="6.44140625" style="31" bestFit="1" customWidth="1"/>
    <col min="9559" max="9559" width="0" style="31" hidden="1" customWidth="1"/>
    <col min="9560" max="9560" width="6.44140625" style="31" bestFit="1" customWidth="1"/>
    <col min="9561" max="9561" width="0" style="31" hidden="1" customWidth="1"/>
    <col min="9562" max="9562" width="7" style="31" bestFit="1" customWidth="1"/>
    <col min="9563" max="9563" width="0" style="31" hidden="1" customWidth="1"/>
    <col min="9564" max="9564" width="6.44140625" style="31" bestFit="1" customWidth="1"/>
    <col min="9565" max="9565" width="0" style="31" hidden="1" customWidth="1"/>
    <col min="9566" max="9566" width="6.44140625" style="31" bestFit="1" customWidth="1"/>
    <col min="9567" max="9567" width="0" style="31" hidden="1" customWidth="1"/>
    <col min="9568" max="9568" width="6.44140625" style="31" bestFit="1" customWidth="1"/>
    <col min="9569" max="9569" width="0" style="31" hidden="1" customWidth="1"/>
    <col min="9570" max="9570" width="8.5546875" style="31" bestFit="1" customWidth="1"/>
    <col min="9571" max="9573" width="0" style="31" hidden="1" customWidth="1"/>
    <col min="9574" max="9574" width="7.33203125" style="31" bestFit="1" customWidth="1"/>
    <col min="9575" max="9575" width="0" style="31" hidden="1" customWidth="1"/>
    <col min="9576" max="9576" width="6.44140625" style="31" bestFit="1" customWidth="1"/>
    <col min="9577" max="9577" width="0" style="31" hidden="1" customWidth="1"/>
    <col min="9578" max="9578" width="6.44140625" style="31" bestFit="1" customWidth="1"/>
    <col min="9579" max="9579" width="0" style="31" hidden="1" customWidth="1"/>
    <col min="9580" max="9580" width="6.44140625" style="31" bestFit="1" customWidth="1"/>
    <col min="9581" max="9581" width="0" style="31" hidden="1" customWidth="1"/>
    <col min="9582" max="9582" width="6.44140625" style="31" bestFit="1" customWidth="1"/>
    <col min="9583" max="9583" width="0" style="31" hidden="1" customWidth="1"/>
    <col min="9584" max="9584" width="7.33203125" style="31" bestFit="1" customWidth="1"/>
    <col min="9585" max="9585" width="0" style="31" hidden="1" customWidth="1"/>
    <col min="9586" max="9586" width="6.44140625" style="31" bestFit="1" customWidth="1"/>
    <col min="9587" max="9587" width="0" style="31" hidden="1" customWidth="1"/>
    <col min="9588" max="9588" width="7.33203125" style="31" bestFit="1" customWidth="1"/>
    <col min="9589" max="9589" width="0" style="31" hidden="1" customWidth="1"/>
    <col min="9590" max="9590" width="7" style="31" bestFit="1" customWidth="1"/>
    <col min="9591" max="9591" width="0" style="31" hidden="1" customWidth="1"/>
    <col min="9592" max="9592" width="6.44140625" style="31" bestFit="1" customWidth="1"/>
    <col min="9593" max="9593" width="0" style="31" hidden="1" customWidth="1"/>
    <col min="9594" max="9594" width="6.33203125" style="31" bestFit="1" customWidth="1"/>
    <col min="9595" max="9595" width="0" style="31" hidden="1" customWidth="1"/>
    <col min="9596" max="9596" width="6.44140625" style="31" bestFit="1" customWidth="1"/>
    <col min="9597" max="9597" width="0" style="31" hidden="1" customWidth="1"/>
    <col min="9598" max="9598" width="6.33203125" style="31" bestFit="1" customWidth="1"/>
    <col min="9599" max="9599" width="0" style="31" hidden="1" customWidth="1"/>
    <col min="9600" max="9600" width="6.44140625" style="31" bestFit="1" customWidth="1"/>
    <col min="9601" max="9601" width="0" style="31" hidden="1" customWidth="1"/>
    <col min="9602" max="9602" width="6.44140625" style="31" bestFit="1" customWidth="1"/>
    <col min="9603" max="9603" width="0" style="31" hidden="1" customWidth="1"/>
    <col min="9604" max="9604" width="6.44140625" style="31" customWidth="1"/>
    <col min="9605" max="9605" width="0" style="31" hidden="1" customWidth="1"/>
    <col min="9606" max="9606" width="6.6640625" style="31" customWidth="1"/>
    <col min="9607" max="9607" width="0" style="31" hidden="1" customWidth="1"/>
    <col min="9608" max="9608" width="6.44140625" style="31" bestFit="1" customWidth="1"/>
    <col min="9609" max="9609" width="0" style="31" hidden="1" customWidth="1"/>
    <col min="9610" max="9730" width="9.109375" style="31"/>
    <col min="9731" max="9731" width="18.33203125" style="31" customWidth="1"/>
    <col min="9732" max="9732" width="12.33203125" style="31" customWidth="1"/>
    <col min="9733" max="9733" width="7.88671875" style="31" customWidth="1"/>
    <col min="9734" max="9734" width="25" style="31" customWidth="1"/>
    <col min="9735" max="9735" width="11" style="31" customWidth="1"/>
    <col min="9736" max="9736" width="0" style="31" hidden="1" customWidth="1"/>
    <col min="9737" max="9737" width="10.88671875" style="31" customWidth="1"/>
    <col min="9738" max="9738" width="0" style="31" hidden="1" customWidth="1"/>
    <col min="9739" max="9739" width="9.109375" style="31"/>
    <col min="9740" max="9740" width="8.33203125" style="31" customWidth="1"/>
    <col min="9741" max="9743" width="0" style="31" hidden="1" customWidth="1"/>
    <col min="9744" max="9744" width="17" style="31" customWidth="1"/>
    <col min="9745" max="9745" width="0" style="31" hidden="1" customWidth="1"/>
    <col min="9746" max="9746" width="8.44140625" style="31" bestFit="1" customWidth="1"/>
    <col min="9747" max="9749" width="0" style="31" hidden="1" customWidth="1"/>
    <col min="9750" max="9750" width="8.88671875" style="31" customWidth="1"/>
    <col min="9751" max="9752" width="0" style="31" hidden="1" customWidth="1"/>
    <col min="9753" max="9753" width="8.44140625" style="31" customWidth="1"/>
    <col min="9754" max="9754" width="11.6640625" style="31" customWidth="1"/>
    <col min="9755" max="9755" width="10" style="31" customWidth="1"/>
    <col min="9756" max="9756" width="0" style="31" hidden="1" customWidth="1"/>
    <col min="9757" max="9757" width="14.33203125" style="31" customWidth="1"/>
    <col min="9758" max="9759" width="0" style="31" hidden="1" customWidth="1"/>
    <col min="9760" max="9760" width="11" style="31" customWidth="1"/>
    <col min="9761" max="9761" width="12.44140625" style="31" customWidth="1"/>
    <col min="9762" max="9762" width="0" style="31" hidden="1" customWidth="1"/>
    <col min="9763" max="9763" width="8.88671875" style="31" bestFit="1" customWidth="1"/>
    <col min="9764" max="9764" width="0" style="31" hidden="1" customWidth="1"/>
    <col min="9765" max="9765" width="9" style="31" customWidth="1"/>
    <col min="9766" max="9766" width="0" style="31" hidden="1" customWidth="1"/>
    <col min="9767" max="9767" width="9.44140625" style="31" bestFit="1" customWidth="1"/>
    <col min="9768" max="9768" width="0" style="31" hidden="1" customWidth="1"/>
    <col min="9769" max="9769" width="7.5546875" style="31" customWidth="1"/>
    <col min="9770" max="9770" width="0" style="31" hidden="1" customWidth="1"/>
    <col min="9771" max="9771" width="7.88671875" style="31" customWidth="1"/>
    <col min="9772" max="9772" width="0" style="31" hidden="1" customWidth="1"/>
    <col min="9773" max="9773" width="7.6640625" style="31" bestFit="1" customWidth="1"/>
    <col min="9774" max="9774" width="0" style="31" hidden="1" customWidth="1"/>
    <col min="9775" max="9775" width="7" style="31" bestFit="1" customWidth="1"/>
    <col min="9776" max="9776" width="0" style="31" hidden="1" customWidth="1"/>
    <col min="9777" max="9777" width="12.6640625" style="31" customWidth="1"/>
    <col min="9778" max="9778" width="0" style="31" hidden="1" customWidth="1"/>
    <col min="9779" max="9779" width="12" style="31" customWidth="1"/>
    <col min="9780" max="9780" width="0" style="31" hidden="1" customWidth="1"/>
    <col min="9781" max="9781" width="7" style="31" bestFit="1" customWidth="1"/>
    <col min="9782" max="9782" width="0" style="31" hidden="1" customWidth="1"/>
    <col min="9783" max="9783" width="7" style="31" bestFit="1" customWidth="1"/>
    <col min="9784" max="9784" width="0" style="31" hidden="1" customWidth="1"/>
    <col min="9785" max="9785" width="15" style="31" bestFit="1" customWidth="1"/>
    <col min="9786" max="9786" width="0" style="31" hidden="1" customWidth="1"/>
    <col min="9787" max="9787" width="7.6640625" style="31" bestFit="1" customWidth="1"/>
    <col min="9788" max="9789" width="0" style="31" hidden="1" customWidth="1"/>
    <col min="9790" max="9790" width="13.88671875" style="31" customWidth="1"/>
    <col min="9791" max="9791" width="0" style="31" hidden="1" customWidth="1"/>
    <col min="9792" max="9792" width="13.5546875" style="31" bestFit="1" customWidth="1"/>
    <col min="9793" max="9793" width="0" style="31" hidden="1" customWidth="1"/>
    <col min="9794" max="9794" width="10.109375" style="31" bestFit="1" customWidth="1"/>
    <col min="9795" max="9795" width="0" style="31" hidden="1" customWidth="1"/>
    <col min="9796" max="9796" width="13.44140625" style="31" customWidth="1"/>
    <col min="9797" max="9797" width="0" style="31" hidden="1" customWidth="1"/>
    <col min="9798" max="9798" width="11.88671875" style="31" bestFit="1" customWidth="1"/>
    <col min="9799" max="9799" width="0" style="31" hidden="1" customWidth="1"/>
    <col min="9800" max="9801" width="11.88671875" style="31" customWidth="1"/>
    <col min="9802" max="9802" width="6.44140625" style="31" bestFit="1" customWidth="1"/>
    <col min="9803" max="9803" width="0" style="31" hidden="1" customWidth="1"/>
    <col min="9804" max="9804" width="6.44140625" style="31" bestFit="1" customWidth="1"/>
    <col min="9805" max="9805" width="0" style="31" hidden="1" customWidth="1"/>
    <col min="9806" max="9806" width="6.44140625" style="31" bestFit="1" customWidth="1"/>
    <col min="9807" max="9807" width="0" style="31" hidden="1" customWidth="1"/>
    <col min="9808" max="9808" width="7" style="31" bestFit="1" customWidth="1"/>
    <col min="9809" max="9809" width="0" style="31" hidden="1" customWidth="1"/>
    <col min="9810" max="9810" width="6.44140625" style="31" bestFit="1" customWidth="1"/>
    <col min="9811" max="9811" width="0" style="31" hidden="1" customWidth="1"/>
    <col min="9812" max="9812" width="6.44140625" style="31" bestFit="1" customWidth="1"/>
    <col min="9813" max="9813" width="0" style="31" hidden="1" customWidth="1"/>
    <col min="9814" max="9814" width="6.44140625" style="31" bestFit="1" customWidth="1"/>
    <col min="9815" max="9815" width="0" style="31" hidden="1" customWidth="1"/>
    <col min="9816" max="9816" width="6.44140625" style="31" bestFit="1" customWidth="1"/>
    <col min="9817" max="9817" width="0" style="31" hidden="1" customWidth="1"/>
    <col min="9818" max="9818" width="7" style="31" bestFit="1" customWidth="1"/>
    <col min="9819" max="9819" width="0" style="31" hidden="1" customWidth="1"/>
    <col min="9820" max="9820" width="6.44140625" style="31" bestFit="1" customWidth="1"/>
    <col min="9821" max="9821" width="0" style="31" hidden="1" customWidth="1"/>
    <col min="9822" max="9822" width="6.44140625" style="31" bestFit="1" customWidth="1"/>
    <col min="9823" max="9823" width="0" style="31" hidden="1" customWidth="1"/>
    <col min="9824" max="9824" width="6.44140625" style="31" bestFit="1" customWidth="1"/>
    <col min="9825" max="9825" width="0" style="31" hidden="1" customWidth="1"/>
    <col min="9826" max="9826" width="8.5546875" style="31" bestFit="1" customWidth="1"/>
    <col min="9827" max="9829" width="0" style="31" hidden="1" customWidth="1"/>
    <col min="9830" max="9830" width="7.33203125" style="31" bestFit="1" customWidth="1"/>
    <col min="9831" max="9831" width="0" style="31" hidden="1" customWidth="1"/>
    <col min="9832" max="9832" width="6.44140625" style="31" bestFit="1" customWidth="1"/>
    <col min="9833" max="9833" width="0" style="31" hidden="1" customWidth="1"/>
    <col min="9834" max="9834" width="6.44140625" style="31" bestFit="1" customWidth="1"/>
    <col min="9835" max="9835" width="0" style="31" hidden="1" customWidth="1"/>
    <col min="9836" max="9836" width="6.44140625" style="31" bestFit="1" customWidth="1"/>
    <col min="9837" max="9837" width="0" style="31" hidden="1" customWidth="1"/>
    <col min="9838" max="9838" width="6.44140625" style="31" bestFit="1" customWidth="1"/>
    <col min="9839" max="9839" width="0" style="31" hidden="1" customWidth="1"/>
    <col min="9840" max="9840" width="7.33203125" style="31" bestFit="1" customWidth="1"/>
    <col min="9841" max="9841" width="0" style="31" hidden="1" customWidth="1"/>
    <col min="9842" max="9842" width="6.44140625" style="31" bestFit="1" customWidth="1"/>
    <col min="9843" max="9843" width="0" style="31" hidden="1" customWidth="1"/>
    <col min="9844" max="9844" width="7.33203125" style="31" bestFit="1" customWidth="1"/>
    <col min="9845" max="9845" width="0" style="31" hidden="1" customWidth="1"/>
    <col min="9846" max="9846" width="7" style="31" bestFit="1" customWidth="1"/>
    <col min="9847" max="9847" width="0" style="31" hidden="1" customWidth="1"/>
    <col min="9848" max="9848" width="6.44140625" style="31" bestFit="1" customWidth="1"/>
    <col min="9849" max="9849" width="0" style="31" hidden="1" customWidth="1"/>
    <col min="9850" max="9850" width="6.33203125" style="31" bestFit="1" customWidth="1"/>
    <col min="9851" max="9851" width="0" style="31" hidden="1" customWidth="1"/>
    <col min="9852" max="9852" width="6.44140625" style="31" bestFit="1" customWidth="1"/>
    <col min="9853" max="9853" width="0" style="31" hidden="1" customWidth="1"/>
    <col min="9854" max="9854" width="6.33203125" style="31" bestFit="1" customWidth="1"/>
    <col min="9855" max="9855" width="0" style="31" hidden="1" customWidth="1"/>
    <col min="9856" max="9856" width="6.44140625" style="31" bestFit="1" customWidth="1"/>
    <col min="9857" max="9857" width="0" style="31" hidden="1" customWidth="1"/>
    <col min="9858" max="9858" width="6.44140625" style="31" bestFit="1" customWidth="1"/>
    <col min="9859" max="9859" width="0" style="31" hidden="1" customWidth="1"/>
    <col min="9860" max="9860" width="6.44140625" style="31" customWidth="1"/>
    <col min="9861" max="9861" width="0" style="31" hidden="1" customWidth="1"/>
    <col min="9862" max="9862" width="6.6640625" style="31" customWidth="1"/>
    <col min="9863" max="9863" width="0" style="31" hidden="1" customWidth="1"/>
    <col min="9864" max="9864" width="6.44140625" style="31" bestFit="1" customWidth="1"/>
    <col min="9865" max="9865" width="0" style="31" hidden="1" customWidth="1"/>
    <col min="9866" max="9986" width="9.109375" style="31"/>
    <col min="9987" max="9987" width="18.33203125" style="31" customWidth="1"/>
    <col min="9988" max="9988" width="12.33203125" style="31" customWidth="1"/>
    <col min="9989" max="9989" width="7.88671875" style="31" customWidth="1"/>
    <col min="9990" max="9990" width="25" style="31" customWidth="1"/>
    <col min="9991" max="9991" width="11" style="31" customWidth="1"/>
    <col min="9992" max="9992" width="0" style="31" hidden="1" customWidth="1"/>
    <col min="9993" max="9993" width="10.88671875" style="31" customWidth="1"/>
    <col min="9994" max="9994" width="0" style="31" hidden="1" customWidth="1"/>
    <col min="9995" max="9995" width="9.109375" style="31"/>
    <col min="9996" max="9996" width="8.33203125" style="31" customWidth="1"/>
    <col min="9997" max="9999" width="0" style="31" hidden="1" customWidth="1"/>
    <col min="10000" max="10000" width="17" style="31" customWidth="1"/>
    <col min="10001" max="10001" width="0" style="31" hidden="1" customWidth="1"/>
    <col min="10002" max="10002" width="8.44140625" style="31" bestFit="1" customWidth="1"/>
    <col min="10003" max="10005" width="0" style="31" hidden="1" customWidth="1"/>
    <col min="10006" max="10006" width="8.88671875" style="31" customWidth="1"/>
    <col min="10007" max="10008" width="0" style="31" hidden="1" customWidth="1"/>
    <col min="10009" max="10009" width="8.44140625" style="31" customWidth="1"/>
    <col min="10010" max="10010" width="11.6640625" style="31" customWidth="1"/>
    <col min="10011" max="10011" width="10" style="31" customWidth="1"/>
    <col min="10012" max="10012" width="0" style="31" hidden="1" customWidth="1"/>
    <col min="10013" max="10013" width="14.33203125" style="31" customWidth="1"/>
    <col min="10014" max="10015" width="0" style="31" hidden="1" customWidth="1"/>
    <col min="10016" max="10016" width="11" style="31" customWidth="1"/>
    <col min="10017" max="10017" width="12.44140625" style="31" customWidth="1"/>
    <col min="10018" max="10018" width="0" style="31" hidden="1" customWidth="1"/>
    <col min="10019" max="10019" width="8.88671875" style="31" bestFit="1" customWidth="1"/>
    <col min="10020" max="10020" width="0" style="31" hidden="1" customWidth="1"/>
    <col min="10021" max="10021" width="9" style="31" customWidth="1"/>
    <col min="10022" max="10022" width="0" style="31" hidden="1" customWidth="1"/>
    <col min="10023" max="10023" width="9.44140625" style="31" bestFit="1" customWidth="1"/>
    <col min="10024" max="10024" width="0" style="31" hidden="1" customWidth="1"/>
    <col min="10025" max="10025" width="7.5546875" style="31" customWidth="1"/>
    <col min="10026" max="10026" width="0" style="31" hidden="1" customWidth="1"/>
    <col min="10027" max="10027" width="7.88671875" style="31" customWidth="1"/>
    <col min="10028" max="10028" width="0" style="31" hidden="1" customWidth="1"/>
    <col min="10029" max="10029" width="7.6640625" style="31" bestFit="1" customWidth="1"/>
    <col min="10030" max="10030" width="0" style="31" hidden="1" customWidth="1"/>
    <col min="10031" max="10031" width="7" style="31" bestFit="1" customWidth="1"/>
    <col min="10032" max="10032" width="0" style="31" hidden="1" customWidth="1"/>
    <col min="10033" max="10033" width="12.6640625" style="31" customWidth="1"/>
    <col min="10034" max="10034" width="0" style="31" hidden="1" customWidth="1"/>
    <col min="10035" max="10035" width="12" style="31" customWidth="1"/>
    <col min="10036" max="10036" width="0" style="31" hidden="1" customWidth="1"/>
    <col min="10037" max="10037" width="7" style="31" bestFit="1" customWidth="1"/>
    <col min="10038" max="10038" width="0" style="31" hidden="1" customWidth="1"/>
    <col min="10039" max="10039" width="7" style="31" bestFit="1" customWidth="1"/>
    <col min="10040" max="10040" width="0" style="31" hidden="1" customWidth="1"/>
    <col min="10041" max="10041" width="15" style="31" bestFit="1" customWidth="1"/>
    <col min="10042" max="10042" width="0" style="31" hidden="1" customWidth="1"/>
    <col min="10043" max="10043" width="7.6640625" style="31" bestFit="1" customWidth="1"/>
    <col min="10044" max="10045" width="0" style="31" hidden="1" customWidth="1"/>
    <col min="10046" max="10046" width="13.88671875" style="31" customWidth="1"/>
    <col min="10047" max="10047" width="0" style="31" hidden="1" customWidth="1"/>
    <col min="10048" max="10048" width="13.5546875" style="31" bestFit="1" customWidth="1"/>
    <col min="10049" max="10049" width="0" style="31" hidden="1" customWidth="1"/>
    <col min="10050" max="10050" width="10.109375" style="31" bestFit="1" customWidth="1"/>
    <col min="10051" max="10051" width="0" style="31" hidden="1" customWidth="1"/>
    <col min="10052" max="10052" width="13.44140625" style="31" customWidth="1"/>
    <col min="10053" max="10053" width="0" style="31" hidden="1" customWidth="1"/>
    <col min="10054" max="10054" width="11.88671875" style="31" bestFit="1" customWidth="1"/>
    <col min="10055" max="10055" width="0" style="31" hidden="1" customWidth="1"/>
    <col min="10056" max="10057" width="11.88671875" style="31" customWidth="1"/>
    <col min="10058" max="10058" width="6.44140625" style="31" bestFit="1" customWidth="1"/>
    <col min="10059" max="10059" width="0" style="31" hidden="1" customWidth="1"/>
    <col min="10060" max="10060" width="6.44140625" style="31" bestFit="1" customWidth="1"/>
    <col min="10061" max="10061" width="0" style="31" hidden="1" customWidth="1"/>
    <col min="10062" max="10062" width="6.44140625" style="31" bestFit="1" customWidth="1"/>
    <col min="10063" max="10063" width="0" style="31" hidden="1" customWidth="1"/>
    <col min="10064" max="10064" width="7" style="31" bestFit="1" customWidth="1"/>
    <col min="10065" max="10065" width="0" style="31" hidden="1" customWidth="1"/>
    <col min="10066" max="10066" width="6.44140625" style="31" bestFit="1" customWidth="1"/>
    <col min="10067" max="10067" width="0" style="31" hidden="1" customWidth="1"/>
    <col min="10068" max="10068" width="6.44140625" style="31" bestFit="1" customWidth="1"/>
    <col min="10069" max="10069" width="0" style="31" hidden="1" customWidth="1"/>
    <col min="10070" max="10070" width="6.44140625" style="31" bestFit="1" customWidth="1"/>
    <col min="10071" max="10071" width="0" style="31" hidden="1" customWidth="1"/>
    <col min="10072" max="10072" width="6.44140625" style="31" bestFit="1" customWidth="1"/>
    <col min="10073" max="10073" width="0" style="31" hidden="1" customWidth="1"/>
    <col min="10074" max="10074" width="7" style="31" bestFit="1" customWidth="1"/>
    <col min="10075" max="10075" width="0" style="31" hidden="1" customWidth="1"/>
    <col min="10076" max="10076" width="6.44140625" style="31" bestFit="1" customWidth="1"/>
    <col min="10077" max="10077" width="0" style="31" hidden="1" customWidth="1"/>
    <col min="10078" max="10078" width="6.44140625" style="31" bestFit="1" customWidth="1"/>
    <col min="10079" max="10079" width="0" style="31" hidden="1" customWidth="1"/>
    <col min="10080" max="10080" width="6.44140625" style="31" bestFit="1" customWidth="1"/>
    <col min="10081" max="10081" width="0" style="31" hidden="1" customWidth="1"/>
    <col min="10082" max="10082" width="8.5546875" style="31" bestFit="1" customWidth="1"/>
    <col min="10083" max="10085" width="0" style="31" hidden="1" customWidth="1"/>
    <col min="10086" max="10086" width="7.33203125" style="31" bestFit="1" customWidth="1"/>
    <col min="10087" max="10087" width="0" style="31" hidden="1" customWidth="1"/>
    <col min="10088" max="10088" width="6.44140625" style="31" bestFit="1" customWidth="1"/>
    <col min="10089" max="10089" width="0" style="31" hidden="1" customWidth="1"/>
    <col min="10090" max="10090" width="6.44140625" style="31" bestFit="1" customWidth="1"/>
    <col min="10091" max="10091" width="0" style="31" hidden="1" customWidth="1"/>
    <col min="10092" max="10092" width="6.44140625" style="31" bestFit="1" customWidth="1"/>
    <col min="10093" max="10093" width="0" style="31" hidden="1" customWidth="1"/>
    <col min="10094" max="10094" width="6.44140625" style="31" bestFit="1" customWidth="1"/>
    <col min="10095" max="10095" width="0" style="31" hidden="1" customWidth="1"/>
    <col min="10096" max="10096" width="7.33203125" style="31" bestFit="1" customWidth="1"/>
    <col min="10097" max="10097" width="0" style="31" hidden="1" customWidth="1"/>
    <col min="10098" max="10098" width="6.44140625" style="31" bestFit="1" customWidth="1"/>
    <col min="10099" max="10099" width="0" style="31" hidden="1" customWidth="1"/>
    <col min="10100" max="10100" width="7.33203125" style="31" bestFit="1" customWidth="1"/>
    <col min="10101" max="10101" width="0" style="31" hidden="1" customWidth="1"/>
    <col min="10102" max="10102" width="7" style="31" bestFit="1" customWidth="1"/>
    <col min="10103" max="10103" width="0" style="31" hidden="1" customWidth="1"/>
    <col min="10104" max="10104" width="6.44140625" style="31" bestFit="1" customWidth="1"/>
    <col min="10105" max="10105" width="0" style="31" hidden="1" customWidth="1"/>
    <col min="10106" max="10106" width="6.33203125" style="31" bestFit="1" customWidth="1"/>
    <col min="10107" max="10107" width="0" style="31" hidden="1" customWidth="1"/>
    <col min="10108" max="10108" width="6.44140625" style="31" bestFit="1" customWidth="1"/>
    <col min="10109" max="10109" width="0" style="31" hidden="1" customWidth="1"/>
    <col min="10110" max="10110" width="6.33203125" style="31" bestFit="1" customWidth="1"/>
    <col min="10111" max="10111" width="0" style="31" hidden="1" customWidth="1"/>
    <col min="10112" max="10112" width="6.44140625" style="31" bestFit="1" customWidth="1"/>
    <col min="10113" max="10113" width="0" style="31" hidden="1" customWidth="1"/>
    <col min="10114" max="10114" width="6.44140625" style="31" bestFit="1" customWidth="1"/>
    <col min="10115" max="10115" width="0" style="31" hidden="1" customWidth="1"/>
    <col min="10116" max="10116" width="6.44140625" style="31" customWidth="1"/>
    <col min="10117" max="10117" width="0" style="31" hidden="1" customWidth="1"/>
    <col min="10118" max="10118" width="6.6640625" style="31" customWidth="1"/>
    <col min="10119" max="10119" width="0" style="31" hidden="1" customWidth="1"/>
    <col min="10120" max="10120" width="6.44140625" style="31" bestFit="1" customWidth="1"/>
    <col min="10121" max="10121" width="0" style="31" hidden="1" customWidth="1"/>
    <col min="10122" max="10242" width="9.109375" style="31"/>
    <col min="10243" max="10243" width="18.33203125" style="31" customWidth="1"/>
    <col min="10244" max="10244" width="12.33203125" style="31" customWidth="1"/>
    <col min="10245" max="10245" width="7.88671875" style="31" customWidth="1"/>
    <col min="10246" max="10246" width="25" style="31" customWidth="1"/>
    <col min="10247" max="10247" width="11" style="31" customWidth="1"/>
    <col min="10248" max="10248" width="0" style="31" hidden="1" customWidth="1"/>
    <col min="10249" max="10249" width="10.88671875" style="31" customWidth="1"/>
    <col min="10250" max="10250" width="0" style="31" hidden="1" customWidth="1"/>
    <col min="10251" max="10251" width="9.109375" style="31"/>
    <col min="10252" max="10252" width="8.33203125" style="31" customWidth="1"/>
    <col min="10253" max="10255" width="0" style="31" hidden="1" customWidth="1"/>
    <col min="10256" max="10256" width="17" style="31" customWidth="1"/>
    <col min="10257" max="10257" width="0" style="31" hidden="1" customWidth="1"/>
    <col min="10258" max="10258" width="8.44140625" style="31" bestFit="1" customWidth="1"/>
    <col min="10259" max="10261" width="0" style="31" hidden="1" customWidth="1"/>
    <col min="10262" max="10262" width="8.88671875" style="31" customWidth="1"/>
    <col min="10263" max="10264" width="0" style="31" hidden="1" customWidth="1"/>
    <col min="10265" max="10265" width="8.44140625" style="31" customWidth="1"/>
    <col min="10266" max="10266" width="11.6640625" style="31" customWidth="1"/>
    <col min="10267" max="10267" width="10" style="31" customWidth="1"/>
    <col min="10268" max="10268" width="0" style="31" hidden="1" customWidth="1"/>
    <col min="10269" max="10269" width="14.33203125" style="31" customWidth="1"/>
    <col min="10270" max="10271" width="0" style="31" hidden="1" customWidth="1"/>
    <col min="10272" max="10272" width="11" style="31" customWidth="1"/>
    <col min="10273" max="10273" width="12.44140625" style="31" customWidth="1"/>
    <col min="10274" max="10274" width="0" style="31" hidden="1" customWidth="1"/>
    <col min="10275" max="10275" width="8.88671875" style="31" bestFit="1" customWidth="1"/>
    <col min="10276" max="10276" width="0" style="31" hidden="1" customWidth="1"/>
    <col min="10277" max="10277" width="9" style="31" customWidth="1"/>
    <col min="10278" max="10278" width="0" style="31" hidden="1" customWidth="1"/>
    <col min="10279" max="10279" width="9.44140625" style="31" bestFit="1" customWidth="1"/>
    <col min="10280" max="10280" width="0" style="31" hidden="1" customWidth="1"/>
    <col min="10281" max="10281" width="7.5546875" style="31" customWidth="1"/>
    <col min="10282" max="10282" width="0" style="31" hidden="1" customWidth="1"/>
    <col min="10283" max="10283" width="7.88671875" style="31" customWidth="1"/>
    <col min="10284" max="10284" width="0" style="31" hidden="1" customWidth="1"/>
    <col min="10285" max="10285" width="7.6640625" style="31" bestFit="1" customWidth="1"/>
    <col min="10286" max="10286" width="0" style="31" hidden="1" customWidth="1"/>
    <col min="10287" max="10287" width="7" style="31" bestFit="1" customWidth="1"/>
    <col min="10288" max="10288" width="0" style="31" hidden="1" customWidth="1"/>
    <col min="10289" max="10289" width="12.6640625" style="31" customWidth="1"/>
    <col min="10290" max="10290" width="0" style="31" hidden="1" customWidth="1"/>
    <col min="10291" max="10291" width="12" style="31" customWidth="1"/>
    <col min="10292" max="10292" width="0" style="31" hidden="1" customWidth="1"/>
    <col min="10293" max="10293" width="7" style="31" bestFit="1" customWidth="1"/>
    <col min="10294" max="10294" width="0" style="31" hidden="1" customWidth="1"/>
    <col min="10295" max="10295" width="7" style="31" bestFit="1" customWidth="1"/>
    <col min="10296" max="10296" width="0" style="31" hidden="1" customWidth="1"/>
    <col min="10297" max="10297" width="15" style="31" bestFit="1" customWidth="1"/>
    <col min="10298" max="10298" width="0" style="31" hidden="1" customWidth="1"/>
    <col min="10299" max="10299" width="7.6640625" style="31" bestFit="1" customWidth="1"/>
    <col min="10300" max="10301" width="0" style="31" hidden="1" customWidth="1"/>
    <col min="10302" max="10302" width="13.88671875" style="31" customWidth="1"/>
    <col min="10303" max="10303" width="0" style="31" hidden="1" customWidth="1"/>
    <col min="10304" max="10304" width="13.5546875" style="31" bestFit="1" customWidth="1"/>
    <col min="10305" max="10305" width="0" style="31" hidden="1" customWidth="1"/>
    <col min="10306" max="10306" width="10.109375" style="31" bestFit="1" customWidth="1"/>
    <col min="10307" max="10307" width="0" style="31" hidden="1" customWidth="1"/>
    <col min="10308" max="10308" width="13.44140625" style="31" customWidth="1"/>
    <col min="10309" max="10309" width="0" style="31" hidden="1" customWidth="1"/>
    <col min="10310" max="10310" width="11.88671875" style="31" bestFit="1" customWidth="1"/>
    <col min="10311" max="10311" width="0" style="31" hidden="1" customWidth="1"/>
    <col min="10312" max="10313" width="11.88671875" style="31" customWidth="1"/>
    <col min="10314" max="10314" width="6.44140625" style="31" bestFit="1" customWidth="1"/>
    <col min="10315" max="10315" width="0" style="31" hidden="1" customWidth="1"/>
    <col min="10316" max="10316" width="6.44140625" style="31" bestFit="1" customWidth="1"/>
    <col min="10317" max="10317" width="0" style="31" hidden="1" customWidth="1"/>
    <col min="10318" max="10318" width="6.44140625" style="31" bestFit="1" customWidth="1"/>
    <col min="10319" max="10319" width="0" style="31" hidden="1" customWidth="1"/>
    <col min="10320" max="10320" width="7" style="31" bestFit="1" customWidth="1"/>
    <col min="10321" max="10321" width="0" style="31" hidden="1" customWidth="1"/>
    <col min="10322" max="10322" width="6.44140625" style="31" bestFit="1" customWidth="1"/>
    <col min="10323" max="10323" width="0" style="31" hidden="1" customWidth="1"/>
    <col min="10324" max="10324" width="6.44140625" style="31" bestFit="1" customWidth="1"/>
    <col min="10325" max="10325" width="0" style="31" hidden="1" customWidth="1"/>
    <col min="10326" max="10326" width="6.44140625" style="31" bestFit="1" customWidth="1"/>
    <col min="10327" max="10327" width="0" style="31" hidden="1" customWidth="1"/>
    <col min="10328" max="10328" width="6.44140625" style="31" bestFit="1" customWidth="1"/>
    <col min="10329" max="10329" width="0" style="31" hidden="1" customWidth="1"/>
    <col min="10330" max="10330" width="7" style="31" bestFit="1" customWidth="1"/>
    <col min="10331" max="10331" width="0" style="31" hidden="1" customWidth="1"/>
    <col min="10332" max="10332" width="6.44140625" style="31" bestFit="1" customWidth="1"/>
    <col min="10333" max="10333" width="0" style="31" hidden="1" customWidth="1"/>
    <col min="10334" max="10334" width="6.44140625" style="31" bestFit="1" customWidth="1"/>
    <col min="10335" max="10335" width="0" style="31" hidden="1" customWidth="1"/>
    <col min="10336" max="10336" width="6.44140625" style="31" bestFit="1" customWidth="1"/>
    <col min="10337" max="10337" width="0" style="31" hidden="1" customWidth="1"/>
    <col min="10338" max="10338" width="8.5546875" style="31" bestFit="1" customWidth="1"/>
    <col min="10339" max="10341" width="0" style="31" hidden="1" customWidth="1"/>
    <col min="10342" max="10342" width="7.33203125" style="31" bestFit="1" customWidth="1"/>
    <col min="10343" max="10343" width="0" style="31" hidden="1" customWidth="1"/>
    <col min="10344" max="10344" width="6.44140625" style="31" bestFit="1" customWidth="1"/>
    <col min="10345" max="10345" width="0" style="31" hidden="1" customWidth="1"/>
    <col min="10346" max="10346" width="6.44140625" style="31" bestFit="1" customWidth="1"/>
    <col min="10347" max="10347" width="0" style="31" hidden="1" customWidth="1"/>
    <col min="10348" max="10348" width="6.44140625" style="31" bestFit="1" customWidth="1"/>
    <col min="10349" max="10349" width="0" style="31" hidden="1" customWidth="1"/>
    <col min="10350" max="10350" width="6.44140625" style="31" bestFit="1" customWidth="1"/>
    <col min="10351" max="10351" width="0" style="31" hidden="1" customWidth="1"/>
    <col min="10352" max="10352" width="7.33203125" style="31" bestFit="1" customWidth="1"/>
    <col min="10353" max="10353" width="0" style="31" hidden="1" customWidth="1"/>
    <col min="10354" max="10354" width="6.44140625" style="31" bestFit="1" customWidth="1"/>
    <col min="10355" max="10355" width="0" style="31" hidden="1" customWidth="1"/>
    <col min="10356" max="10356" width="7.33203125" style="31" bestFit="1" customWidth="1"/>
    <col min="10357" max="10357" width="0" style="31" hidden="1" customWidth="1"/>
    <col min="10358" max="10358" width="7" style="31" bestFit="1" customWidth="1"/>
    <col min="10359" max="10359" width="0" style="31" hidden="1" customWidth="1"/>
    <col min="10360" max="10360" width="6.44140625" style="31" bestFit="1" customWidth="1"/>
    <col min="10361" max="10361" width="0" style="31" hidden="1" customWidth="1"/>
    <col min="10362" max="10362" width="6.33203125" style="31" bestFit="1" customWidth="1"/>
    <col min="10363" max="10363" width="0" style="31" hidden="1" customWidth="1"/>
    <col min="10364" max="10364" width="6.44140625" style="31" bestFit="1" customWidth="1"/>
    <col min="10365" max="10365" width="0" style="31" hidden="1" customWidth="1"/>
    <col min="10366" max="10366" width="6.33203125" style="31" bestFit="1" customWidth="1"/>
    <col min="10367" max="10367" width="0" style="31" hidden="1" customWidth="1"/>
    <col min="10368" max="10368" width="6.44140625" style="31" bestFit="1" customWidth="1"/>
    <col min="10369" max="10369" width="0" style="31" hidden="1" customWidth="1"/>
    <col min="10370" max="10370" width="6.44140625" style="31" bestFit="1" customWidth="1"/>
    <col min="10371" max="10371" width="0" style="31" hidden="1" customWidth="1"/>
    <col min="10372" max="10372" width="6.44140625" style="31" customWidth="1"/>
    <col min="10373" max="10373" width="0" style="31" hidden="1" customWidth="1"/>
    <col min="10374" max="10374" width="6.6640625" style="31" customWidth="1"/>
    <col min="10375" max="10375" width="0" style="31" hidden="1" customWidth="1"/>
    <col min="10376" max="10376" width="6.44140625" style="31" bestFit="1" customWidth="1"/>
    <col min="10377" max="10377" width="0" style="31" hidden="1" customWidth="1"/>
    <col min="10378" max="10498" width="9.109375" style="31"/>
    <col min="10499" max="10499" width="18.33203125" style="31" customWidth="1"/>
    <col min="10500" max="10500" width="12.33203125" style="31" customWidth="1"/>
    <col min="10501" max="10501" width="7.88671875" style="31" customWidth="1"/>
    <col min="10502" max="10502" width="25" style="31" customWidth="1"/>
    <col min="10503" max="10503" width="11" style="31" customWidth="1"/>
    <col min="10504" max="10504" width="0" style="31" hidden="1" customWidth="1"/>
    <col min="10505" max="10505" width="10.88671875" style="31" customWidth="1"/>
    <col min="10506" max="10506" width="0" style="31" hidden="1" customWidth="1"/>
    <col min="10507" max="10507" width="9.109375" style="31"/>
    <col min="10508" max="10508" width="8.33203125" style="31" customWidth="1"/>
    <col min="10509" max="10511" width="0" style="31" hidden="1" customWidth="1"/>
    <col min="10512" max="10512" width="17" style="31" customWidth="1"/>
    <col min="10513" max="10513" width="0" style="31" hidden="1" customWidth="1"/>
    <col min="10514" max="10514" width="8.44140625" style="31" bestFit="1" customWidth="1"/>
    <col min="10515" max="10517" width="0" style="31" hidden="1" customWidth="1"/>
    <col min="10518" max="10518" width="8.88671875" style="31" customWidth="1"/>
    <col min="10519" max="10520" width="0" style="31" hidden="1" customWidth="1"/>
    <col min="10521" max="10521" width="8.44140625" style="31" customWidth="1"/>
    <col min="10522" max="10522" width="11.6640625" style="31" customWidth="1"/>
    <col min="10523" max="10523" width="10" style="31" customWidth="1"/>
    <col min="10524" max="10524" width="0" style="31" hidden="1" customWidth="1"/>
    <col min="10525" max="10525" width="14.33203125" style="31" customWidth="1"/>
    <col min="10526" max="10527" width="0" style="31" hidden="1" customWidth="1"/>
    <col min="10528" max="10528" width="11" style="31" customWidth="1"/>
    <col min="10529" max="10529" width="12.44140625" style="31" customWidth="1"/>
    <col min="10530" max="10530" width="0" style="31" hidden="1" customWidth="1"/>
    <col min="10531" max="10531" width="8.88671875" style="31" bestFit="1" customWidth="1"/>
    <col min="10532" max="10532" width="0" style="31" hidden="1" customWidth="1"/>
    <col min="10533" max="10533" width="9" style="31" customWidth="1"/>
    <col min="10534" max="10534" width="0" style="31" hidden="1" customWidth="1"/>
    <col min="10535" max="10535" width="9.44140625" style="31" bestFit="1" customWidth="1"/>
    <col min="10536" max="10536" width="0" style="31" hidden="1" customWidth="1"/>
    <col min="10537" max="10537" width="7.5546875" style="31" customWidth="1"/>
    <col min="10538" max="10538" width="0" style="31" hidden="1" customWidth="1"/>
    <col min="10539" max="10539" width="7.88671875" style="31" customWidth="1"/>
    <col min="10540" max="10540" width="0" style="31" hidden="1" customWidth="1"/>
    <col min="10541" max="10541" width="7.6640625" style="31" bestFit="1" customWidth="1"/>
    <col min="10542" max="10542" width="0" style="31" hidden="1" customWidth="1"/>
    <col min="10543" max="10543" width="7" style="31" bestFit="1" customWidth="1"/>
    <col min="10544" max="10544" width="0" style="31" hidden="1" customWidth="1"/>
    <col min="10545" max="10545" width="12.6640625" style="31" customWidth="1"/>
    <col min="10546" max="10546" width="0" style="31" hidden="1" customWidth="1"/>
    <col min="10547" max="10547" width="12" style="31" customWidth="1"/>
    <col min="10548" max="10548" width="0" style="31" hidden="1" customWidth="1"/>
    <col min="10549" max="10549" width="7" style="31" bestFit="1" customWidth="1"/>
    <col min="10550" max="10550" width="0" style="31" hidden="1" customWidth="1"/>
    <col min="10551" max="10551" width="7" style="31" bestFit="1" customWidth="1"/>
    <col min="10552" max="10552" width="0" style="31" hidden="1" customWidth="1"/>
    <col min="10553" max="10553" width="15" style="31" bestFit="1" customWidth="1"/>
    <col min="10554" max="10554" width="0" style="31" hidden="1" customWidth="1"/>
    <col min="10555" max="10555" width="7.6640625" style="31" bestFit="1" customWidth="1"/>
    <col min="10556" max="10557" width="0" style="31" hidden="1" customWidth="1"/>
    <col min="10558" max="10558" width="13.88671875" style="31" customWidth="1"/>
    <col min="10559" max="10559" width="0" style="31" hidden="1" customWidth="1"/>
    <col min="10560" max="10560" width="13.5546875" style="31" bestFit="1" customWidth="1"/>
    <col min="10561" max="10561" width="0" style="31" hidden="1" customWidth="1"/>
    <col min="10562" max="10562" width="10.109375" style="31" bestFit="1" customWidth="1"/>
    <col min="10563" max="10563" width="0" style="31" hidden="1" customWidth="1"/>
    <col min="10564" max="10564" width="13.44140625" style="31" customWidth="1"/>
    <col min="10565" max="10565" width="0" style="31" hidden="1" customWidth="1"/>
    <col min="10566" max="10566" width="11.88671875" style="31" bestFit="1" customWidth="1"/>
    <col min="10567" max="10567" width="0" style="31" hidden="1" customWidth="1"/>
    <col min="10568" max="10569" width="11.88671875" style="31" customWidth="1"/>
    <col min="10570" max="10570" width="6.44140625" style="31" bestFit="1" customWidth="1"/>
    <col min="10571" max="10571" width="0" style="31" hidden="1" customWidth="1"/>
    <col min="10572" max="10572" width="6.44140625" style="31" bestFit="1" customWidth="1"/>
    <col min="10573" max="10573" width="0" style="31" hidden="1" customWidth="1"/>
    <col min="10574" max="10574" width="6.44140625" style="31" bestFit="1" customWidth="1"/>
    <col min="10575" max="10575" width="0" style="31" hidden="1" customWidth="1"/>
    <col min="10576" max="10576" width="7" style="31" bestFit="1" customWidth="1"/>
    <col min="10577" max="10577" width="0" style="31" hidden="1" customWidth="1"/>
    <col min="10578" max="10578" width="6.44140625" style="31" bestFit="1" customWidth="1"/>
    <col min="10579" max="10579" width="0" style="31" hidden="1" customWidth="1"/>
    <col min="10580" max="10580" width="6.44140625" style="31" bestFit="1" customWidth="1"/>
    <col min="10581" max="10581" width="0" style="31" hidden="1" customWidth="1"/>
    <col min="10582" max="10582" width="6.44140625" style="31" bestFit="1" customWidth="1"/>
    <col min="10583" max="10583" width="0" style="31" hidden="1" customWidth="1"/>
    <col min="10584" max="10584" width="6.44140625" style="31" bestFit="1" customWidth="1"/>
    <col min="10585" max="10585" width="0" style="31" hidden="1" customWidth="1"/>
    <col min="10586" max="10586" width="7" style="31" bestFit="1" customWidth="1"/>
    <col min="10587" max="10587" width="0" style="31" hidden="1" customWidth="1"/>
    <col min="10588" max="10588" width="6.44140625" style="31" bestFit="1" customWidth="1"/>
    <col min="10589" max="10589" width="0" style="31" hidden="1" customWidth="1"/>
    <col min="10590" max="10590" width="6.44140625" style="31" bestFit="1" customWidth="1"/>
    <col min="10591" max="10591" width="0" style="31" hidden="1" customWidth="1"/>
    <col min="10592" max="10592" width="6.44140625" style="31" bestFit="1" customWidth="1"/>
    <col min="10593" max="10593" width="0" style="31" hidden="1" customWidth="1"/>
    <col min="10594" max="10594" width="8.5546875" style="31" bestFit="1" customWidth="1"/>
    <col min="10595" max="10597" width="0" style="31" hidden="1" customWidth="1"/>
    <col min="10598" max="10598" width="7.33203125" style="31" bestFit="1" customWidth="1"/>
    <col min="10599" max="10599" width="0" style="31" hidden="1" customWidth="1"/>
    <col min="10600" max="10600" width="6.44140625" style="31" bestFit="1" customWidth="1"/>
    <col min="10601" max="10601" width="0" style="31" hidden="1" customWidth="1"/>
    <col min="10602" max="10602" width="6.44140625" style="31" bestFit="1" customWidth="1"/>
    <col min="10603" max="10603" width="0" style="31" hidden="1" customWidth="1"/>
    <col min="10604" max="10604" width="6.44140625" style="31" bestFit="1" customWidth="1"/>
    <col min="10605" max="10605" width="0" style="31" hidden="1" customWidth="1"/>
    <col min="10606" max="10606" width="6.44140625" style="31" bestFit="1" customWidth="1"/>
    <col min="10607" max="10607" width="0" style="31" hidden="1" customWidth="1"/>
    <col min="10608" max="10608" width="7.33203125" style="31" bestFit="1" customWidth="1"/>
    <col min="10609" max="10609" width="0" style="31" hidden="1" customWidth="1"/>
    <col min="10610" max="10610" width="6.44140625" style="31" bestFit="1" customWidth="1"/>
    <col min="10611" max="10611" width="0" style="31" hidden="1" customWidth="1"/>
    <col min="10612" max="10612" width="7.33203125" style="31" bestFit="1" customWidth="1"/>
    <col min="10613" max="10613" width="0" style="31" hidden="1" customWidth="1"/>
    <col min="10614" max="10614" width="7" style="31" bestFit="1" customWidth="1"/>
    <col min="10615" max="10615" width="0" style="31" hidden="1" customWidth="1"/>
    <col min="10616" max="10616" width="6.44140625" style="31" bestFit="1" customWidth="1"/>
    <col min="10617" max="10617" width="0" style="31" hidden="1" customWidth="1"/>
    <col min="10618" max="10618" width="6.33203125" style="31" bestFit="1" customWidth="1"/>
    <col min="10619" max="10619" width="0" style="31" hidden="1" customWidth="1"/>
    <col min="10620" max="10620" width="6.44140625" style="31" bestFit="1" customWidth="1"/>
    <col min="10621" max="10621" width="0" style="31" hidden="1" customWidth="1"/>
    <col min="10622" max="10622" width="6.33203125" style="31" bestFit="1" customWidth="1"/>
    <col min="10623" max="10623" width="0" style="31" hidden="1" customWidth="1"/>
    <col min="10624" max="10624" width="6.44140625" style="31" bestFit="1" customWidth="1"/>
    <col min="10625" max="10625" width="0" style="31" hidden="1" customWidth="1"/>
    <col min="10626" max="10626" width="6.44140625" style="31" bestFit="1" customWidth="1"/>
    <col min="10627" max="10627" width="0" style="31" hidden="1" customWidth="1"/>
    <col min="10628" max="10628" width="6.44140625" style="31" customWidth="1"/>
    <col min="10629" max="10629" width="0" style="31" hidden="1" customWidth="1"/>
    <col min="10630" max="10630" width="6.6640625" style="31" customWidth="1"/>
    <col min="10631" max="10631" width="0" style="31" hidden="1" customWidth="1"/>
    <col min="10632" max="10632" width="6.44140625" style="31" bestFit="1" customWidth="1"/>
    <col min="10633" max="10633" width="0" style="31" hidden="1" customWidth="1"/>
    <col min="10634" max="10754" width="9.109375" style="31"/>
    <col min="10755" max="10755" width="18.33203125" style="31" customWidth="1"/>
    <col min="10756" max="10756" width="12.33203125" style="31" customWidth="1"/>
    <col min="10757" max="10757" width="7.88671875" style="31" customWidth="1"/>
    <col min="10758" max="10758" width="25" style="31" customWidth="1"/>
    <col min="10759" max="10759" width="11" style="31" customWidth="1"/>
    <col min="10760" max="10760" width="0" style="31" hidden="1" customWidth="1"/>
    <col min="10761" max="10761" width="10.88671875" style="31" customWidth="1"/>
    <col min="10762" max="10762" width="0" style="31" hidden="1" customWidth="1"/>
    <col min="10763" max="10763" width="9.109375" style="31"/>
    <col min="10764" max="10764" width="8.33203125" style="31" customWidth="1"/>
    <col min="10765" max="10767" width="0" style="31" hidden="1" customWidth="1"/>
    <col min="10768" max="10768" width="17" style="31" customWidth="1"/>
    <col min="10769" max="10769" width="0" style="31" hidden="1" customWidth="1"/>
    <col min="10770" max="10770" width="8.44140625" style="31" bestFit="1" customWidth="1"/>
    <col min="10771" max="10773" width="0" style="31" hidden="1" customWidth="1"/>
    <col min="10774" max="10774" width="8.88671875" style="31" customWidth="1"/>
    <col min="10775" max="10776" width="0" style="31" hidden="1" customWidth="1"/>
    <col min="10777" max="10777" width="8.44140625" style="31" customWidth="1"/>
    <col min="10778" max="10778" width="11.6640625" style="31" customWidth="1"/>
    <col min="10779" max="10779" width="10" style="31" customWidth="1"/>
    <col min="10780" max="10780" width="0" style="31" hidden="1" customWidth="1"/>
    <col min="10781" max="10781" width="14.33203125" style="31" customWidth="1"/>
    <col min="10782" max="10783" width="0" style="31" hidden="1" customWidth="1"/>
    <col min="10784" max="10784" width="11" style="31" customWidth="1"/>
    <col min="10785" max="10785" width="12.44140625" style="31" customWidth="1"/>
    <col min="10786" max="10786" width="0" style="31" hidden="1" customWidth="1"/>
    <col min="10787" max="10787" width="8.88671875" style="31" bestFit="1" customWidth="1"/>
    <col min="10788" max="10788" width="0" style="31" hidden="1" customWidth="1"/>
    <col min="10789" max="10789" width="9" style="31" customWidth="1"/>
    <col min="10790" max="10790" width="0" style="31" hidden="1" customWidth="1"/>
    <col min="10791" max="10791" width="9.44140625" style="31" bestFit="1" customWidth="1"/>
    <col min="10792" max="10792" width="0" style="31" hidden="1" customWidth="1"/>
    <col min="10793" max="10793" width="7.5546875" style="31" customWidth="1"/>
    <col min="10794" max="10794" width="0" style="31" hidden="1" customWidth="1"/>
    <col min="10795" max="10795" width="7.88671875" style="31" customWidth="1"/>
    <col min="10796" max="10796" width="0" style="31" hidden="1" customWidth="1"/>
    <col min="10797" max="10797" width="7.6640625" style="31" bestFit="1" customWidth="1"/>
    <col min="10798" max="10798" width="0" style="31" hidden="1" customWidth="1"/>
    <col min="10799" max="10799" width="7" style="31" bestFit="1" customWidth="1"/>
    <col min="10800" max="10800" width="0" style="31" hidden="1" customWidth="1"/>
    <col min="10801" max="10801" width="12.6640625" style="31" customWidth="1"/>
    <col min="10802" max="10802" width="0" style="31" hidden="1" customWidth="1"/>
    <col min="10803" max="10803" width="12" style="31" customWidth="1"/>
    <col min="10804" max="10804" width="0" style="31" hidden="1" customWidth="1"/>
    <col min="10805" max="10805" width="7" style="31" bestFit="1" customWidth="1"/>
    <col min="10806" max="10806" width="0" style="31" hidden="1" customWidth="1"/>
    <col min="10807" max="10807" width="7" style="31" bestFit="1" customWidth="1"/>
    <col min="10808" max="10808" width="0" style="31" hidden="1" customWidth="1"/>
    <col min="10809" max="10809" width="15" style="31" bestFit="1" customWidth="1"/>
    <col min="10810" max="10810" width="0" style="31" hidden="1" customWidth="1"/>
    <col min="10811" max="10811" width="7.6640625" style="31" bestFit="1" customWidth="1"/>
    <col min="10812" max="10813" width="0" style="31" hidden="1" customWidth="1"/>
    <col min="10814" max="10814" width="13.88671875" style="31" customWidth="1"/>
    <col min="10815" max="10815" width="0" style="31" hidden="1" customWidth="1"/>
    <col min="10816" max="10816" width="13.5546875" style="31" bestFit="1" customWidth="1"/>
    <col min="10817" max="10817" width="0" style="31" hidden="1" customWidth="1"/>
    <col min="10818" max="10818" width="10.109375" style="31" bestFit="1" customWidth="1"/>
    <col min="10819" max="10819" width="0" style="31" hidden="1" customWidth="1"/>
    <col min="10820" max="10820" width="13.44140625" style="31" customWidth="1"/>
    <col min="10821" max="10821" width="0" style="31" hidden="1" customWidth="1"/>
    <col min="10822" max="10822" width="11.88671875" style="31" bestFit="1" customWidth="1"/>
    <col min="10823" max="10823" width="0" style="31" hidden="1" customWidth="1"/>
    <col min="10824" max="10825" width="11.88671875" style="31" customWidth="1"/>
    <col min="10826" max="10826" width="6.44140625" style="31" bestFit="1" customWidth="1"/>
    <col min="10827" max="10827" width="0" style="31" hidden="1" customWidth="1"/>
    <col min="10828" max="10828" width="6.44140625" style="31" bestFit="1" customWidth="1"/>
    <col min="10829" max="10829" width="0" style="31" hidden="1" customWidth="1"/>
    <col min="10830" max="10830" width="6.44140625" style="31" bestFit="1" customWidth="1"/>
    <col min="10831" max="10831" width="0" style="31" hidden="1" customWidth="1"/>
    <col min="10832" max="10832" width="7" style="31" bestFit="1" customWidth="1"/>
    <col min="10833" max="10833" width="0" style="31" hidden="1" customWidth="1"/>
    <col min="10834" max="10834" width="6.44140625" style="31" bestFit="1" customWidth="1"/>
    <col min="10835" max="10835" width="0" style="31" hidden="1" customWidth="1"/>
    <col min="10836" max="10836" width="6.44140625" style="31" bestFit="1" customWidth="1"/>
    <col min="10837" max="10837" width="0" style="31" hidden="1" customWidth="1"/>
    <col min="10838" max="10838" width="6.44140625" style="31" bestFit="1" customWidth="1"/>
    <col min="10839" max="10839" width="0" style="31" hidden="1" customWidth="1"/>
    <col min="10840" max="10840" width="6.44140625" style="31" bestFit="1" customWidth="1"/>
    <col min="10841" max="10841" width="0" style="31" hidden="1" customWidth="1"/>
    <col min="10842" max="10842" width="7" style="31" bestFit="1" customWidth="1"/>
    <col min="10843" max="10843" width="0" style="31" hidden="1" customWidth="1"/>
    <col min="10844" max="10844" width="6.44140625" style="31" bestFit="1" customWidth="1"/>
    <col min="10845" max="10845" width="0" style="31" hidden="1" customWidth="1"/>
    <col min="10846" max="10846" width="6.44140625" style="31" bestFit="1" customWidth="1"/>
    <col min="10847" max="10847" width="0" style="31" hidden="1" customWidth="1"/>
    <col min="10848" max="10848" width="6.44140625" style="31" bestFit="1" customWidth="1"/>
    <col min="10849" max="10849" width="0" style="31" hidden="1" customWidth="1"/>
    <col min="10850" max="10850" width="8.5546875" style="31" bestFit="1" customWidth="1"/>
    <col min="10851" max="10853" width="0" style="31" hidden="1" customWidth="1"/>
    <col min="10854" max="10854" width="7.33203125" style="31" bestFit="1" customWidth="1"/>
    <col min="10855" max="10855" width="0" style="31" hidden="1" customWidth="1"/>
    <col min="10856" max="10856" width="6.44140625" style="31" bestFit="1" customWidth="1"/>
    <col min="10857" max="10857" width="0" style="31" hidden="1" customWidth="1"/>
    <col min="10858" max="10858" width="6.44140625" style="31" bestFit="1" customWidth="1"/>
    <col min="10859" max="10859" width="0" style="31" hidden="1" customWidth="1"/>
    <col min="10860" max="10860" width="6.44140625" style="31" bestFit="1" customWidth="1"/>
    <col min="10861" max="10861" width="0" style="31" hidden="1" customWidth="1"/>
    <col min="10862" max="10862" width="6.44140625" style="31" bestFit="1" customWidth="1"/>
    <col min="10863" max="10863" width="0" style="31" hidden="1" customWidth="1"/>
    <col min="10864" max="10864" width="7.33203125" style="31" bestFit="1" customWidth="1"/>
    <col min="10865" max="10865" width="0" style="31" hidden="1" customWidth="1"/>
    <col min="10866" max="10866" width="6.44140625" style="31" bestFit="1" customWidth="1"/>
    <col min="10867" max="10867" width="0" style="31" hidden="1" customWidth="1"/>
    <col min="10868" max="10868" width="7.33203125" style="31" bestFit="1" customWidth="1"/>
    <col min="10869" max="10869" width="0" style="31" hidden="1" customWidth="1"/>
    <col min="10870" max="10870" width="7" style="31" bestFit="1" customWidth="1"/>
    <col min="10871" max="10871" width="0" style="31" hidden="1" customWidth="1"/>
    <col min="10872" max="10872" width="6.44140625" style="31" bestFit="1" customWidth="1"/>
    <col min="10873" max="10873" width="0" style="31" hidden="1" customWidth="1"/>
    <col min="10874" max="10874" width="6.33203125" style="31" bestFit="1" customWidth="1"/>
    <col min="10875" max="10875" width="0" style="31" hidden="1" customWidth="1"/>
    <col min="10876" max="10876" width="6.44140625" style="31" bestFit="1" customWidth="1"/>
    <col min="10877" max="10877" width="0" style="31" hidden="1" customWidth="1"/>
    <col min="10878" max="10878" width="6.33203125" style="31" bestFit="1" customWidth="1"/>
    <col min="10879" max="10879" width="0" style="31" hidden="1" customWidth="1"/>
    <col min="10880" max="10880" width="6.44140625" style="31" bestFit="1" customWidth="1"/>
    <col min="10881" max="10881" width="0" style="31" hidden="1" customWidth="1"/>
    <col min="10882" max="10882" width="6.44140625" style="31" bestFit="1" customWidth="1"/>
    <col min="10883" max="10883" width="0" style="31" hidden="1" customWidth="1"/>
    <col min="10884" max="10884" width="6.44140625" style="31" customWidth="1"/>
    <col min="10885" max="10885" width="0" style="31" hidden="1" customWidth="1"/>
    <col min="10886" max="10886" width="6.6640625" style="31" customWidth="1"/>
    <col min="10887" max="10887" width="0" style="31" hidden="1" customWidth="1"/>
    <col min="10888" max="10888" width="6.44140625" style="31" bestFit="1" customWidth="1"/>
    <col min="10889" max="10889" width="0" style="31" hidden="1" customWidth="1"/>
    <col min="10890" max="11010" width="9.109375" style="31"/>
    <col min="11011" max="11011" width="18.33203125" style="31" customWidth="1"/>
    <col min="11012" max="11012" width="12.33203125" style="31" customWidth="1"/>
    <col min="11013" max="11013" width="7.88671875" style="31" customWidth="1"/>
    <col min="11014" max="11014" width="25" style="31" customWidth="1"/>
    <col min="11015" max="11015" width="11" style="31" customWidth="1"/>
    <col min="11016" max="11016" width="0" style="31" hidden="1" customWidth="1"/>
    <col min="11017" max="11017" width="10.88671875" style="31" customWidth="1"/>
    <col min="11018" max="11018" width="0" style="31" hidden="1" customWidth="1"/>
    <col min="11019" max="11019" width="9.109375" style="31"/>
    <col min="11020" max="11020" width="8.33203125" style="31" customWidth="1"/>
    <col min="11021" max="11023" width="0" style="31" hidden="1" customWidth="1"/>
    <col min="11024" max="11024" width="17" style="31" customWidth="1"/>
    <col min="11025" max="11025" width="0" style="31" hidden="1" customWidth="1"/>
    <col min="11026" max="11026" width="8.44140625" style="31" bestFit="1" customWidth="1"/>
    <col min="11027" max="11029" width="0" style="31" hidden="1" customWidth="1"/>
    <col min="11030" max="11030" width="8.88671875" style="31" customWidth="1"/>
    <col min="11031" max="11032" width="0" style="31" hidden="1" customWidth="1"/>
    <col min="11033" max="11033" width="8.44140625" style="31" customWidth="1"/>
    <col min="11034" max="11034" width="11.6640625" style="31" customWidth="1"/>
    <col min="11035" max="11035" width="10" style="31" customWidth="1"/>
    <col min="11036" max="11036" width="0" style="31" hidden="1" customWidth="1"/>
    <col min="11037" max="11037" width="14.33203125" style="31" customWidth="1"/>
    <col min="11038" max="11039" width="0" style="31" hidden="1" customWidth="1"/>
    <col min="11040" max="11040" width="11" style="31" customWidth="1"/>
    <col min="11041" max="11041" width="12.44140625" style="31" customWidth="1"/>
    <col min="11042" max="11042" width="0" style="31" hidden="1" customWidth="1"/>
    <col min="11043" max="11043" width="8.88671875" style="31" bestFit="1" customWidth="1"/>
    <col min="11044" max="11044" width="0" style="31" hidden="1" customWidth="1"/>
    <col min="11045" max="11045" width="9" style="31" customWidth="1"/>
    <col min="11046" max="11046" width="0" style="31" hidden="1" customWidth="1"/>
    <col min="11047" max="11047" width="9.44140625" style="31" bestFit="1" customWidth="1"/>
    <col min="11048" max="11048" width="0" style="31" hidden="1" customWidth="1"/>
    <col min="11049" max="11049" width="7.5546875" style="31" customWidth="1"/>
    <col min="11050" max="11050" width="0" style="31" hidden="1" customWidth="1"/>
    <col min="11051" max="11051" width="7.88671875" style="31" customWidth="1"/>
    <col min="11052" max="11052" width="0" style="31" hidden="1" customWidth="1"/>
    <col min="11053" max="11053" width="7.6640625" style="31" bestFit="1" customWidth="1"/>
    <col min="11054" max="11054" width="0" style="31" hidden="1" customWidth="1"/>
    <col min="11055" max="11055" width="7" style="31" bestFit="1" customWidth="1"/>
    <col min="11056" max="11056" width="0" style="31" hidden="1" customWidth="1"/>
    <col min="11057" max="11057" width="12.6640625" style="31" customWidth="1"/>
    <col min="11058" max="11058" width="0" style="31" hidden="1" customWidth="1"/>
    <col min="11059" max="11059" width="12" style="31" customWidth="1"/>
    <col min="11060" max="11060" width="0" style="31" hidden="1" customWidth="1"/>
    <col min="11061" max="11061" width="7" style="31" bestFit="1" customWidth="1"/>
    <col min="11062" max="11062" width="0" style="31" hidden="1" customWidth="1"/>
    <col min="11063" max="11063" width="7" style="31" bestFit="1" customWidth="1"/>
    <col min="11064" max="11064" width="0" style="31" hidden="1" customWidth="1"/>
    <col min="11065" max="11065" width="15" style="31" bestFit="1" customWidth="1"/>
    <col min="11066" max="11066" width="0" style="31" hidden="1" customWidth="1"/>
    <col min="11067" max="11067" width="7.6640625" style="31" bestFit="1" customWidth="1"/>
    <col min="11068" max="11069" width="0" style="31" hidden="1" customWidth="1"/>
    <col min="11070" max="11070" width="13.88671875" style="31" customWidth="1"/>
    <col min="11071" max="11071" width="0" style="31" hidden="1" customWidth="1"/>
    <col min="11072" max="11072" width="13.5546875" style="31" bestFit="1" customWidth="1"/>
    <col min="11073" max="11073" width="0" style="31" hidden="1" customWidth="1"/>
    <col min="11074" max="11074" width="10.109375" style="31" bestFit="1" customWidth="1"/>
    <col min="11075" max="11075" width="0" style="31" hidden="1" customWidth="1"/>
    <col min="11076" max="11076" width="13.44140625" style="31" customWidth="1"/>
    <col min="11077" max="11077" width="0" style="31" hidden="1" customWidth="1"/>
    <col min="11078" max="11078" width="11.88671875" style="31" bestFit="1" customWidth="1"/>
    <col min="11079" max="11079" width="0" style="31" hidden="1" customWidth="1"/>
    <col min="11080" max="11081" width="11.88671875" style="31" customWidth="1"/>
    <col min="11082" max="11082" width="6.44140625" style="31" bestFit="1" customWidth="1"/>
    <col min="11083" max="11083" width="0" style="31" hidden="1" customWidth="1"/>
    <col min="11084" max="11084" width="6.44140625" style="31" bestFit="1" customWidth="1"/>
    <col min="11085" max="11085" width="0" style="31" hidden="1" customWidth="1"/>
    <col min="11086" max="11086" width="6.44140625" style="31" bestFit="1" customWidth="1"/>
    <col min="11087" max="11087" width="0" style="31" hidden="1" customWidth="1"/>
    <col min="11088" max="11088" width="7" style="31" bestFit="1" customWidth="1"/>
    <col min="11089" max="11089" width="0" style="31" hidden="1" customWidth="1"/>
    <col min="11090" max="11090" width="6.44140625" style="31" bestFit="1" customWidth="1"/>
    <col min="11091" max="11091" width="0" style="31" hidden="1" customWidth="1"/>
    <col min="11092" max="11092" width="6.44140625" style="31" bestFit="1" customWidth="1"/>
    <col min="11093" max="11093" width="0" style="31" hidden="1" customWidth="1"/>
    <col min="11094" max="11094" width="6.44140625" style="31" bestFit="1" customWidth="1"/>
    <col min="11095" max="11095" width="0" style="31" hidden="1" customWidth="1"/>
    <col min="11096" max="11096" width="6.44140625" style="31" bestFit="1" customWidth="1"/>
    <col min="11097" max="11097" width="0" style="31" hidden="1" customWidth="1"/>
    <col min="11098" max="11098" width="7" style="31" bestFit="1" customWidth="1"/>
    <col min="11099" max="11099" width="0" style="31" hidden="1" customWidth="1"/>
    <col min="11100" max="11100" width="6.44140625" style="31" bestFit="1" customWidth="1"/>
    <col min="11101" max="11101" width="0" style="31" hidden="1" customWidth="1"/>
    <col min="11102" max="11102" width="6.44140625" style="31" bestFit="1" customWidth="1"/>
    <col min="11103" max="11103" width="0" style="31" hidden="1" customWidth="1"/>
    <col min="11104" max="11104" width="6.44140625" style="31" bestFit="1" customWidth="1"/>
    <col min="11105" max="11105" width="0" style="31" hidden="1" customWidth="1"/>
    <col min="11106" max="11106" width="8.5546875" style="31" bestFit="1" customWidth="1"/>
    <col min="11107" max="11109" width="0" style="31" hidden="1" customWidth="1"/>
    <col min="11110" max="11110" width="7.33203125" style="31" bestFit="1" customWidth="1"/>
    <col min="11111" max="11111" width="0" style="31" hidden="1" customWidth="1"/>
    <col min="11112" max="11112" width="6.44140625" style="31" bestFit="1" customWidth="1"/>
    <col min="11113" max="11113" width="0" style="31" hidden="1" customWidth="1"/>
    <col min="11114" max="11114" width="6.44140625" style="31" bestFit="1" customWidth="1"/>
    <col min="11115" max="11115" width="0" style="31" hidden="1" customWidth="1"/>
    <col min="11116" max="11116" width="6.44140625" style="31" bestFit="1" customWidth="1"/>
    <col min="11117" max="11117" width="0" style="31" hidden="1" customWidth="1"/>
    <col min="11118" max="11118" width="6.44140625" style="31" bestFit="1" customWidth="1"/>
    <col min="11119" max="11119" width="0" style="31" hidden="1" customWidth="1"/>
    <col min="11120" max="11120" width="7.33203125" style="31" bestFit="1" customWidth="1"/>
    <col min="11121" max="11121" width="0" style="31" hidden="1" customWidth="1"/>
    <col min="11122" max="11122" width="6.44140625" style="31" bestFit="1" customWidth="1"/>
    <col min="11123" max="11123" width="0" style="31" hidden="1" customWidth="1"/>
    <col min="11124" max="11124" width="7.33203125" style="31" bestFit="1" customWidth="1"/>
    <col min="11125" max="11125" width="0" style="31" hidden="1" customWidth="1"/>
    <col min="11126" max="11126" width="7" style="31" bestFit="1" customWidth="1"/>
    <col min="11127" max="11127" width="0" style="31" hidden="1" customWidth="1"/>
    <col min="11128" max="11128" width="6.44140625" style="31" bestFit="1" customWidth="1"/>
    <col min="11129" max="11129" width="0" style="31" hidden="1" customWidth="1"/>
    <col min="11130" max="11130" width="6.33203125" style="31" bestFit="1" customWidth="1"/>
    <col min="11131" max="11131" width="0" style="31" hidden="1" customWidth="1"/>
    <col min="11132" max="11132" width="6.44140625" style="31" bestFit="1" customWidth="1"/>
    <col min="11133" max="11133" width="0" style="31" hidden="1" customWidth="1"/>
    <col min="11134" max="11134" width="6.33203125" style="31" bestFit="1" customWidth="1"/>
    <col min="11135" max="11135" width="0" style="31" hidden="1" customWidth="1"/>
    <col min="11136" max="11136" width="6.44140625" style="31" bestFit="1" customWidth="1"/>
    <col min="11137" max="11137" width="0" style="31" hidden="1" customWidth="1"/>
    <col min="11138" max="11138" width="6.44140625" style="31" bestFit="1" customWidth="1"/>
    <col min="11139" max="11139" width="0" style="31" hidden="1" customWidth="1"/>
    <col min="11140" max="11140" width="6.44140625" style="31" customWidth="1"/>
    <col min="11141" max="11141" width="0" style="31" hidden="1" customWidth="1"/>
    <col min="11142" max="11142" width="6.6640625" style="31" customWidth="1"/>
    <col min="11143" max="11143" width="0" style="31" hidden="1" customWidth="1"/>
    <col min="11144" max="11144" width="6.44140625" style="31" bestFit="1" customWidth="1"/>
    <col min="11145" max="11145" width="0" style="31" hidden="1" customWidth="1"/>
    <col min="11146" max="11266" width="9.109375" style="31"/>
    <col min="11267" max="11267" width="18.33203125" style="31" customWidth="1"/>
    <col min="11268" max="11268" width="12.33203125" style="31" customWidth="1"/>
    <col min="11269" max="11269" width="7.88671875" style="31" customWidth="1"/>
    <col min="11270" max="11270" width="25" style="31" customWidth="1"/>
    <col min="11271" max="11271" width="11" style="31" customWidth="1"/>
    <col min="11272" max="11272" width="0" style="31" hidden="1" customWidth="1"/>
    <col min="11273" max="11273" width="10.88671875" style="31" customWidth="1"/>
    <col min="11274" max="11274" width="0" style="31" hidden="1" customWidth="1"/>
    <col min="11275" max="11275" width="9.109375" style="31"/>
    <col min="11276" max="11276" width="8.33203125" style="31" customWidth="1"/>
    <col min="11277" max="11279" width="0" style="31" hidden="1" customWidth="1"/>
    <col min="11280" max="11280" width="17" style="31" customWidth="1"/>
    <col min="11281" max="11281" width="0" style="31" hidden="1" customWidth="1"/>
    <col min="11282" max="11282" width="8.44140625" style="31" bestFit="1" customWidth="1"/>
    <col min="11283" max="11285" width="0" style="31" hidden="1" customWidth="1"/>
    <col min="11286" max="11286" width="8.88671875" style="31" customWidth="1"/>
    <col min="11287" max="11288" width="0" style="31" hidden="1" customWidth="1"/>
    <col min="11289" max="11289" width="8.44140625" style="31" customWidth="1"/>
    <col min="11290" max="11290" width="11.6640625" style="31" customWidth="1"/>
    <col min="11291" max="11291" width="10" style="31" customWidth="1"/>
    <col min="11292" max="11292" width="0" style="31" hidden="1" customWidth="1"/>
    <col min="11293" max="11293" width="14.33203125" style="31" customWidth="1"/>
    <col min="11294" max="11295" width="0" style="31" hidden="1" customWidth="1"/>
    <col min="11296" max="11296" width="11" style="31" customWidth="1"/>
    <col min="11297" max="11297" width="12.44140625" style="31" customWidth="1"/>
    <col min="11298" max="11298" width="0" style="31" hidden="1" customWidth="1"/>
    <col min="11299" max="11299" width="8.88671875" style="31" bestFit="1" customWidth="1"/>
    <col min="11300" max="11300" width="0" style="31" hidden="1" customWidth="1"/>
    <col min="11301" max="11301" width="9" style="31" customWidth="1"/>
    <col min="11302" max="11302" width="0" style="31" hidden="1" customWidth="1"/>
    <col min="11303" max="11303" width="9.44140625" style="31" bestFit="1" customWidth="1"/>
    <col min="11304" max="11304" width="0" style="31" hidden="1" customWidth="1"/>
    <col min="11305" max="11305" width="7.5546875" style="31" customWidth="1"/>
    <col min="11306" max="11306" width="0" style="31" hidden="1" customWidth="1"/>
    <col min="11307" max="11307" width="7.88671875" style="31" customWidth="1"/>
    <col min="11308" max="11308" width="0" style="31" hidden="1" customWidth="1"/>
    <col min="11309" max="11309" width="7.6640625" style="31" bestFit="1" customWidth="1"/>
    <col min="11310" max="11310" width="0" style="31" hidden="1" customWidth="1"/>
    <col min="11311" max="11311" width="7" style="31" bestFit="1" customWidth="1"/>
    <col min="11312" max="11312" width="0" style="31" hidden="1" customWidth="1"/>
    <col min="11313" max="11313" width="12.6640625" style="31" customWidth="1"/>
    <col min="11314" max="11314" width="0" style="31" hidden="1" customWidth="1"/>
    <col min="11315" max="11315" width="12" style="31" customWidth="1"/>
    <col min="11316" max="11316" width="0" style="31" hidden="1" customWidth="1"/>
    <col min="11317" max="11317" width="7" style="31" bestFit="1" customWidth="1"/>
    <col min="11318" max="11318" width="0" style="31" hidden="1" customWidth="1"/>
    <col min="11319" max="11319" width="7" style="31" bestFit="1" customWidth="1"/>
    <col min="11320" max="11320" width="0" style="31" hidden="1" customWidth="1"/>
    <col min="11321" max="11321" width="15" style="31" bestFit="1" customWidth="1"/>
    <col min="11322" max="11322" width="0" style="31" hidden="1" customWidth="1"/>
    <col min="11323" max="11323" width="7.6640625" style="31" bestFit="1" customWidth="1"/>
    <col min="11324" max="11325" width="0" style="31" hidden="1" customWidth="1"/>
    <col min="11326" max="11326" width="13.88671875" style="31" customWidth="1"/>
    <col min="11327" max="11327" width="0" style="31" hidden="1" customWidth="1"/>
    <col min="11328" max="11328" width="13.5546875" style="31" bestFit="1" customWidth="1"/>
    <col min="11329" max="11329" width="0" style="31" hidden="1" customWidth="1"/>
    <col min="11330" max="11330" width="10.109375" style="31" bestFit="1" customWidth="1"/>
    <col min="11331" max="11331" width="0" style="31" hidden="1" customWidth="1"/>
    <col min="11332" max="11332" width="13.44140625" style="31" customWidth="1"/>
    <col min="11333" max="11333" width="0" style="31" hidden="1" customWidth="1"/>
    <col min="11334" max="11334" width="11.88671875" style="31" bestFit="1" customWidth="1"/>
    <col min="11335" max="11335" width="0" style="31" hidden="1" customWidth="1"/>
    <col min="11336" max="11337" width="11.88671875" style="31" customWidth="1"/>
    <col min="11338" max="11338" width="6.44140625" style="31" bestFit="1" customWidth="1"/>
    <col min="11339" max="11339" width="0" style="31" hidden="1" customWidth="1"/>
    <col min="11340" max="11340" width="6.44140625" style="31" bestFit="1" customWidth="1"/>
    <col min="11341" max="11341" width="0" style="31" hidden="1" customWidth="1"/>
    <col min="11342" max="11342" width="6.44140625" style="31" bestFit="1" customWidth="1"/>
    <col min="11343" max="11343" width="0" style="31" hidden="1" customWidth="1"/>
    <col min="11344" max="11344" width="7" style="31" bestFit="1" customWidth="1"/>
    <col min="11345" max="11345" width="0" style="31" hidden="1" customWidth="1"/>
    <col min="11346" max="11346" width="6.44140625" style="31" bestFit="1" customWidth="1"/>
    <col min="11347" max="11347" width="0" style="31" hidden="1" customWidth="1"/>
    <col min="11348" max="11348" width="6.44140625" style="31" bestFit="1" customWidth="1"/>
    <col min="11349" max="11349" width="0" style="31" hidden="1" customWidth="1"/>
    <col min="11350" max="11350" width="6.44140625" style="31" bestFit="1" customWidth="1"/>
    <col min="11351" max="11351" width="0" style="31" hidden="1" customWidth="1"/>
    <col min="11352" max="11352" width="6.44140625" style="31" bestFit="1" customWidth="1"/>
    <col min="11353" max="11353" width="0" style="31" hidden="1" customWidth="1"/>
    <col min="11354" max="11354" width="7" style="31" bestFit="1" customWidth="1"/>
    <col min="11355" max="11355" width="0" style="31" hidden="1" customWidth="1"/>
    <col min="11356" max="11356" width="6.44140625" style="31" bestFit="1" customWidth="1"/>
    <col min="11357" max="11357" width="0" style="31" hidden="1" customWidth="1"/>
    <col min="11358" max="11358" width="6.44140625" style="31" bestFit="1" customWidth="1"/>
    <col min="11359" max="11359" width="0" style="31" hidden="1" customWidth="1"/>
    <col min="11360" max="11360" width="6.44140625" style="31" bestFit="1" customWidth="1"/>
    <col min="11361" max="11361" width="0" style="31" hidden="1" customWidth="1"/>
    <col min="11362" max="11362" width="8.5546875" style="31" bestFit="1" customWidth="1"/>
    <col min="11363" max="11365" width="0" style="31" hidden="1" customWidth="1"/>
    <col min="11366" max="11366" width="7.33203125" style="31" bestFit="1" customWidth="1"/>
    <col min="11367" max="11367" width="0" style="31" hidden="1" customWidth="1"/>
    <col min="11368" max="11368" width="6.44140625" style="31" bestFit="1" customWidth="1"/>
    <col min="11369" max="11369" width="0" style="31" hidden="1" customWidth="1"/>
    <col min="11370" max="11370" width="6.44140625" style="31" bestFit="1" customWidth="1"/>
    <col min="11371" max="11371" width="0" style="31" hidden="1" customWidth="1"/>
    <col min="11372" max="11372" width="6.44140625" style="31" bestFit="1" customWidth="1"/>
    <col min="11373" max="11373" width="0" style="31" hidden="1" customWidth="1"/>
    <col min="11374" max="11374" width="6.44140625" style="31" bestFit="1" customWidth="1"/>
    <col min="11375" max="11375" width="0" style="31" hidden="1" customWidth="1"/>
    <col min="11376" max="11376" width="7.33203125" style="31" bestFit="1" customWidth="1"/>
    <col min="11377" max="11377" width="0" style="31" hidden="1" customWidth="1"/>
    <col min="11378" max="11378" width="6.44140625" style="31" bestFit="1" customWidth="1"/>
    <col min="11379" max="11379" width="0" style="31" hidden="1" customWidth="1"/>
    <col min="11380" max="11380" width="7.33203125" style="31" bestFit="1" customWidth="1"/>
    <col min="11381" max="11381" width="0" style="31" hidden="1" customWidth="1"/>
    <col min="11382" max="11382" width="7" style="31" bestFit="1" customWidth="1"/>
    <col min="11383" max="11383" width="0" style="31" hidden="1" customWidth="1"/>
    <col min="11384" max="11384" width="6.44140625" style="31" bestFit="1" customWidth="1"/>
    <col min="11385" max="11385" width="0" style="31" hidden="1" customWidth="1"/>
    <col min="11386" max="11386" width="6.33203125" style="31" bestFit="1" customWidth="1"/>
    <col min="11387" max="11387" width="0" style="31" hidden="1" customWidth="1"/>
    <col min="11388" max="11388" width="6.44140625" style="31" bestFit="1" customWidth="1"/>
    <col min="11389" max="11389" width="0" style="31" hidden="1" customWidth="1"/>
    <col min="11390" max="11390" width="6.33203125" style="31" bestFit="1" customWidth="1"/>
    <col min="11391" max="11391" width="0" style="31" hidden="1" customWidth="1"/>
    <col min="11392" max="11392" width="6.44140625" style="31" bestFit="1" customWidth="1"/>
    <col min="11393" max="11393" width="0" style="31" hidden="1" customWidth="1"/>
    <col min="11394" max="11394" width="6.44140625" style="31" bestFit="1" customWidth="1"/>
    <col min="11395" max="11395" width="0" style="31" hidden="1" customWidth="1"/>
    <col min="11396" max="11396" width="6.44140625" style="31" customWidth="1"/>
    <col min="11397" max="11397" width="0" style="31" hidden="1" customWidth="1"/>
    <col min="11398" max="11398" width="6.6640625" style="31" customWidth="1"/>
    <col min="11399" max="11399" width="0" style="31" hidden="1" customWidth="1"/>
    <col min="11400" max="11400" width="6.44140625" style="31" bestFit="1" customWidth="1"/>
    <col min="11401" max="11401" width="0" style="31" hidden="1" customWidth="1"/>
    <col min="11402" max="11522" width="9.109375" style="31"/>
    <col min="11523" max="11523" width="18.33203125" style="31" customWidth="1"/>
    <col min="11524" max="11524" width="12.33203125" style="31" customWidth="1"/>
    <col min="11525" max="11525" width="7.88671875" style="31" customWidth="1"/>
    <col min="11526" max="11526" width="25" style="31" customWidth="1"/>
    <col min="11527" max="11527" width="11" style="31" customWidth="1"/>
    <col min="11528" max="11528" width="0" style="31" hidden="1" customWidth="1"/>
    <col min="11529" max="11529" width="10.88671875" style="31" customWidth="1"/>
    <col min="11530" max="11530" width="0" style="31" hidden="1" customWidth="1"/>
    <col min="11531" max="11531" width="9.109375" style="31"/>
    <col min="11532" max="11532" width="8.33203125" style="31" customWidth="1"/>
    <col min="11533" max="11535" width="0" style="31" hidden="1" customWidth="1"/>
    <col min="11536" max="11536" width="17" style="31" customWidth="1"/>
    <col min="11537" max="11537" width="0" style="31" hidden="1" customWidth="1"/>
    <col min="11538" max="11538" width="8.44140625" style="31" bestFit="1" customWidth="1"/>
    <col min="11539" max="11541" width="0" style="31" hidden="1" customWidth="1"/>
    <col min="11542" max="11542" width="8.88671875" style="31" customWidth="1"/>
    <col min="11543" max="11544" width="0" style="31" hidden="1" customWidth="1"/>
    <col min="11545" max="11545" width="8.44140625" style="31" customWidth="1"/>
    <col min="11546" max="11546" width="11.6640625" style="31" customWidth="1"/>
    <col min="11547" max="11547" width="10" style="31" customWidth="1"/>
    <col min="11548" max="11548" width="0" style="31" hidden="1" customWidth="1"/>
    <col min="11549" max="11549" width="14.33203125" style="31" customWidth="1"/>
    <col min="11550" max="11551" width="0" style="31" hidden="1" customWidth="1"/>
    <col min="11552" max="11552" width="11" style="31" customWidth="1"/>
    <col min="11553" max="11553" width="12.44140625" style="31" customWidth="1"/>
    <col min="11554" max="11554" width="0" style="31" hidden="1" customWidth="1"/>
    <col min="11555" max="11555" width="8.88671875" style="31" bestFit="1" customWidth="1"/>
    <col min="11556" max="11556" width="0" style="31" hidden="1" customWidth="1"/>
    <col min="11557" max="11557" width="9" style="31" customWidth="1"/>
    <col min="11558" max="11558" width="0" style="31" hidden="1" customWidth="1"/>
    <col min="11559" max="11559" width="9.44140625" style="31" bestFit="1" customWidth="1"/>
    <col min="11560" max="11560" width="0" style="31" hidden="1" customWidth="1"/>
    <col min="11561" max="11561" width="7.5546875" style="31" customWidth="1"/>
    <col min="11562" max="11562" width="0" style="31" hidden="1" customWidth="1"/>
    <col min="11563" max="11563" width="7.88671875" style="31" customWidth="1"/>
    <col min="11564" max="11564" width="0" style="31" hidden="1" customWidth="1"/>
    <col min="11565" max="11565" width="7.6640625" style="31" bestFit="1" customWidth="1"/>
    <col min="11566" max="11566" width="0" style="31" hidden="1" customWidth="1"/>
    <col min="11567" max="11567" width="7" style="31" bestFit="1" customWidth="1"/>
    <col min="11568" max="11568" width="0" style="31" hidden="1" customWidth="1"/>
    <col min="11569" max="11569" width="12.6640625" style="31" customWidth="1"/>
    <col min="11570" max="11570" width="0" style="31" hidden="1" customWidth="1"/>
    <col min="11571" max="11571" width="12" style="31" customWidth="1"/>
    <col min="11572" max="11572" width="0" style="31" hidden="1" customWidth="1"/>
    <col min="11573" max="11573" width="7" style="31" bestFit="1" customWidth="1"/>
    <col min="11574" max="11574" width="0" style="31" hidden="1" customWidth="1"/>
    <col min="11575" max="11575" width="7" style="31" bestFit="1" customWidth="1"/>
    <col min="11576" max="11576" width="0" style="31" hidden="1" customWidth="1"/>
    <col min="11577" max="11577" width="15" style="31" bestFit="1" customWidth="1"/>
    <col min="11578" max="11578" width="0" style="31" hidden="1" customWidth="1"/>
    <col min="11579" max="11579" width="7.6640625" style="31" bestFit="1" customWidth="1"/>
    <col min="11580" max="11581" width="0" style="31" hidden="1" customWidth="1"/>
    <col min="11582" max="11582" width="13.88671875" style="31" customWidth="1"/>
    <col min="11583" max="11583" width="0" style="31" hidden="1" customWidth="1"/>
    <col min="11584" max="11584" width="13.5546875" style="31" bestFit="1" customWidth="1"/>
    <col min="11585" max="11585" width="0" style="31" hidden="1" customWidth="1"/>
    <col min="11586" max="11586" width="10.109375" style="31" bestFit="1" customWidth="1"/>
    <col min="11587" max="11587" width="0" style="31" hidden="1" customWidth="1"/>
    <col min="11588" max="11588" width="13.44140625" style="31" customWidth="1"/>
    <col min="11589" max="11589" width="0" style="31" hidden="1" customWidth="1"/>
    <col min="11590" max="11590" width="11.88671875" style="31" bestFit="1" customWidth="1"/>
    <col min="11591" max="11591" width="0" style="31" hidden="1" customWidth="1"/>
    <col min="11592" max="11593" width="11.88671875" style="31" customWidth="1"/>
    <col min="11594" max="11594" width="6.44140625" style="31" bestFit="1" customWidth="1"/>
    <col min="11595" max="11595" width="0" style="31" hidden="1" customWidth="1"/>
    <col min="11596" max="11596" width="6.44140625" style="31" bestFit="1" customWidth="1"/>
    <col min="11597" max="11597" width="0" style="31" hidden="1" customWidth="1"/>
    <col min="11598" max="11598" width="6.44140625" style="31" bestFit="1" customWidth="1"/>
    <col min="11599" max="11599" width="0" style="31" hidden="1" customWidth="1"/>
    <col min="11600" max="11600" width="7" style="31" bestFit="1" customWidth="1"/>
    <col min="11601" max="11601" width="0" style="31" hidden="1" customWidth="1"/>
    <col min="11602" max="11602" width="6.44140625" style="31" bestFit="1" customWidth="1"/>
    <col min="11603" max="11603" width="0" style="31" hidden="1" customWidth="1"/>
    <col min="11604" max="11604" width="6.44140625" style="31" bestFit="1" customWidth="1"/>
    <col min="11605" max="11605" width="0" style="31" hidden="1" customWidth="1"/>
    <col min="11606" max="11606" width="6.44140625" style="31" bestFit="1" customWidth="1"/>
    <col min="11607" max="11607" width="0" style="31" hidden="1" customWidth="1"/>
    <col min="11608" max="11608" width="6.44140625" style="31" bestFit="1" customWidth="1"/>
    <col min="11609" max="11609" width="0" style="31" hidden="1" customWidth="1"/>
    <col min="11610" max="11610" width="7" style="31" bestFit="1" customWidth="1"/>
    <col min="11611" max="11611" width="0" style="31" hidden="1" customWidth="1"/>
    <col min="11612" max="11612" width="6.44140625" style="31" bestFit="1" customWidth="1"/>
    <col min="11613" max="11613" width="0" style="31" hidden="1" customWidth="1"/>
    <col min="11614" max="11614" width="6.44140625" style="31" bestFit="1" customWidth="1"/>
    <col min="11615" max="11615" width="0" style="31" hidden="1" customWidth="1"/>
    <col min="11616" max="11616" width="6.44140625" style="31" bestFit="1" customWidth="1"/>
    <col min="11617" max="11617" width="0" style="31" hidden="1" customWidth="1"/>
    <col min="11618" max="11618" width="8.5546875" style="31" bestFit="1" customWidth="1"/>
    <col min="11619" max="11621" width="0" style="31" hidden="1" customWidth="1"/>
    <col min="11622" max="11622" width="7.33203125" style="31" bestFit="1" customWidth="1"/>
    <col min="11623" max="11623" width="0" style="31" hidden="1" customWidth="1"/>
    <col min="11624" max="11624" width="6.44140625" style="31" bestFit="1" customWidth="1"/>
    <col min="11625" max="11625" width="0" style="31" hidden="1" customWidth="1"/>
    <col min="11626" max="11626" width="6.44140625" style="31" bestFit="1" customWidth="1"/>
    <col min="11627" max="11627" width="0" style="31" hidden="1" customWidth="1"/>
    <col min="11628" max="11628" width="6.44140625" style="31" bestFit="1" customWidth="1"/>
    <col min="11629" max="11629" width="0" style="31" hidden="1" customWidth="1"/>
    <col min="11630" max="11630" width="6.44140625" style="31" bestFit="1" customWidth="1"/>
    <col min="11631" max="11631" width="0" style="31" hidden="1" customWidth="1"/>
    <col min="11632" max="11632" width="7.33203125" style="31" bestFit="1" customWidth="1"/>
    <col min="11633" max="11633" width="0" style="31" hidden="1" customWidth="1"/>
    <col min="11634" max="11634" width="6.44140625" style="31" bestFit="1" customWidth="1"/>
    <col min="11635" max="11635" width="0" style="31" hidden="1" customWidth="1"/>
    <col min="11636" max="11636" width="7.33203125" style="31" bestFit="1" customWidth="1"/>
    <col min="11637" max="11637" width="0" style="31" hidden="1" customWidth="1"/>
    <col min="11638" max="11638" width="7" style="31" bestFit="1" customWidth="1"/>
    <col min="11639" max="11639" width="0" style="31" hidden="1" customWidth="1"/>
    <col min="11640" max="11640" width="6.44140625" style="31" bestFit="1" customWidth="1"/>
    <col min="11641" max="11641" width="0" style="31" hidden="1" customWidth="1"/>
    <col min="11642" max="11642" width="6.33203125" style="31" bestFit="1" customWidth="1"/>
    <col min="11643" max="11643" width="0" style="31" hidden="1" customWidth="1"/>
    <col min="11644" max="11644" width="6.44140625" style="31" bestFit="1" customWidth="1"/>
    <col min="11645" max="11645" width="0" style="31" hidden="1" customWidth="1"/>
    <col min="11646" max="11646" width="6.33203125" style="31" bestFit="1" customWidth="1"/>
    <col min="11647" max="11647" width="0" style="31" hidden="1" customWidth="1"/>
    <col min="11648" max="11648" width="6.44140625" style="31" bestFit="1" customWidth="1"/>
    <col min="11649" max="11649" width="0" style="31" hidden="1" customWidth="1"/>
    <col min="11650" max="11650" width="6.44140625" style="31" bestFit="1" customWidth="1"/>
    <col min="11651" max="11651" width="0" style="31" hidden="1" customWidth="1"/>
    <col min="11652" max="11652" width="6.44140625" style="31" customWidth="1"/>
    <col min="11653" max="11653" width="0" style="31" hidden="1" customWidth="1"/>
    <col min="11654" max="11654" width="6.6640625" style="31" customWidth="1"/>
    <col min="11655" max="11655" width="0" style="31" hidden="1" customWidth="1"/>
    <col min="11656" max="11656" width="6.44140625" style="31" bestFit="1" customWidth="1"/>
    <col min="11657" max="11657" width="0" style="31" hidden="1" customWidth="1"/>
    <col min="11658" max="11778" width="9.109375" style="31"/>
    <col min="11779" max="11779" width="18.33203125" style="31" customWidth="1"/>
    <col min="11780" max="11780" width="12.33203125" style="31" customWidth="1"/>
    <col min="11781" max="11781" width="7.88671875" style="31" customWidth="1"/>
    <col min="11782" max="11782" width="25" style="31" customWidth="1"/>
    <col min="11783" max="11783" width="11" style="31" customWidth="1"/>
    <col min="11784" max="11784" width="0" style="31" hidden="1" customWidth="1"/>
    <col min="11785" max="11785" width="10.88671875" style="31" customWidth="1"/>
    <col min="11786" max="11786" width="0" style="31" hidden="1" customWidth="1"/>
    <col min="11787" max="11787" width="9.109375" style="31"/>
    <col min="11788" max="11788" width="8.33203125" style="31" customWidth="1"/>
    <col min="11789" max="11791" width="0" style="31" hidden="1" customWidth="1"/>
    <col min="11792" max="11792" width="17" style="31" customWidth="1"/>
    <col min="11793" max="11793" width="0" style="31" hidden="1" customWidth="1"/>
    <col min="11794" max="11794" width="8.44140625" style="31" bestFit="1" customWidth="1"/>
    <col min="11795" max="11797" width="0" style="31" hidden="1" customWidth="1"/>
    <col min="11798" max="11798" width="8.88671875" style="31" customWidth="1"/>
    <col min="11799" max="11800" width="0" style="31" hidden="1" customWidth="1"/>
    <col min="11801" max="11801" width="8.44140625" style="31" customWidth="1"/>
    <col min="11802" max="11802" width="11.6640625" style="31" customWidth="1"/>
    <col min="11803" max="11803" width="10" style="31" customWidth="1"/>
    <col min="11804" max="11804" width="0" style="31" hidden="1" customWidth="1"/>
    <col min="11805" max="11805" width="14.33203125" style="31" customWidth="1"/>
    <col min="11806" max="11807" width="0" style="31" hidden="1" customWidth="1"/>
    <col min="11808" max="11808" width="11" style="31" customWidth="1"/>
    <col min="11809" max="11809" width="12.44140625" style="31" customWidth="1"/>
    <col min="11810" max="11810" width="0" style="31" hidden="1" customWidth="1"/>
    <col min="11811" max="11811" width="8.88671875" style="31" bestFit="1" customWidth="1"/>
    <col min="11812" max="11812" width="0" style="31" hidden="1" customWidth="1"/>
    <col min="11813" max="11813" width="9" style="31" customWidth="1"/>
    <col min="11814" max="11814" width="0" style="31" hidden="1" customWidth="1"/>
    <col min="11815" max="11815" width="9.44140625" style="31" bestFit="1" customWidth="1"/>
    <col min="11816" max="11816" width="0" style="31" hidden="1" customWidth="1"/>
    <col min="11817" max="11817" width="7.5546875" style="31" customWidth="1"/>
    <col min="11818" max="11818" width="0" style="31" hidden="1" customWidth="1"/>
    <col min="11819" max="11819" width="7.88671875" style="31" customWidth="1"/>
    <col min="11820" max="11820" width="0" style="31" hidden="1" customWidth="1"/>
    <col min="11821" max="11821" width="7.6640625" style="31" bestFit="1" customWidth="1"/>
    <col min="11822" max="11822" width="0" style="31" hidden="1" customWidth="1"/>
    <col min="11823" max="11823" width="7" style="31" bestFit="1" customWidth="1"/>
    <col min="11824" max="11824" width="0" style="31" hidden="1" customWidth="1"/>
    <col min="11825" max="11825" width="12.6640625" style="31" customWidth="1"/>
    <col min="11826" max="11826" width="0" style="31" hidden="1" customWidth="1"/>
    <col min="11827" max="11827" width="12" style="31" customWidth="1"/>
    <col min="11828" max="11828" width="0" style="31" hidden="1" customWidth="1"/>
    <col min="11829" max="11829" width="7" style="31" bestFit="1" customWidth="1"/>
    <col min="11830" max="11830" width="0" style="31" hidden="1" customWidth="1"/>
    <col min="11831" max="11831" width="7" style="31" bestFit="1" customWidth="1"/>
    <col min="11832" max="11832" width="0" style="31" hidden="1" customWidth="1"/>
    <col min="11833" max="11833" width="15" style="31" bestFit="1" customWidth="1"/>
    <col min="11834" max="11834" width="0" style="31" hidden="1" customWidth="1"/>
    <col min="11835" max="11835" width="7.6640625" style="31" bestFit="1" customWidth="1"/>
    <col min="11836" max="11837" width="0" style="31" hidden="1" customWidth="1"/>
    <col min="11838" max="11838" width="13.88671875" style="31" customWidth="1"/>
    <col min="11839" max="11839" width="0" style="31" hidden="1" customWidth="1"/>
    <col min="11840" max="11840" width="13.5546875" style="31" bestFit="1" customWidth="1"/>
    <col min="11841" max="11841" width="0" style="31" hidden="1" customWidth="1"/>
    <col min="11842" max="11842" width="10.109375" style="31" bestFit="1" customWidth="1"/>
    <col min="11843" max="11843" width="0" style="31" hidden="1" customWidth="1"/>
    <col min="11844" max="11844" width="13.44140625" style="31" customWidth="1"/>
    <col min="11845" max="11845" width="0" style="31" hidden="1" customWidth="1"/>
    <col min="11846" max="11846" width="11.88671875" style="31" bestFit="1" customWidth="1"/>
    <col min="11847" max="11847" width="0" style="31" hidden="1" customWidth="1"/>
    <col min="11848" max="11849" width="11.88671875" style="31" customWidth="1"/>
    <col min="11850" max="11850" width="6.44140625" style="31" bestFit="1" customWidth="1"/>
    <col min="11851" max="11851" width="0" style="31" hidden="1" customWidth="1"/>
    <col min="11852" max="11852" width="6.44140625" style="31" bestFit="1" customWidth="1"/>
    <col min="11853" max="11853" width="0" style="31" hidden="1" customWidth="1"/>
    <col min="11854" max="11854" width="6.44140625" style="31" bestFit="1" customWidth="1"/>
    <col min="11855" max="11855" width="0" style="31" hidden="1" customWidth="1"/>
    <col min="11856" max="11856" width="7" style="31" bestFit="1" customWidth="1"/>
    <col min="11857" max="11857" width="0" style="31" hidden="1" customWidth="1"/>
    <col min="11858" max="11858" width="6.44140625" style="31" bestFit="1" customWidth="1"/>
    <col min="11859" max="11859" width="0" style="31" hidden="1" customWidth="1"/>
    <col min="11860" max="11860" width="6.44140625" style="31" bestFit="1" customWidth="1"/>
    <col min="11861" max="11861" width="0" style="31" hidden="1" customWidth="1"/>
    <col min="11862" max="11862" width="6.44140625" style="31" bestFit="1" customWidth="1"/>
    <col min="11863" max="11863" width="0" style="31" hidden="1" customWidth="1"/>
    <col min="11864" max="11864" width="6.44140625" style="31" bestFit="1" customWidth="1"/>
    <col min="11865" max="11865" width="0" style="31" hidden="1" customWidth="1"/>
    <col min="11866" max="11866" width="7" style="31" bestFit="1" customWidth="1"/>
    <col min="11867" max="11867" width="0" style="31" hidden="1" customWidth="1"/>
    <col min="11868" max="11868" width="6.44140625" style="31" bestFit="1" customWidth="1"/>
    <col min="11869" max="11869" width="0" style="31" hidden="1" customWidth="1"/>
    <col min="11870" max="11870" width="6.44140625" style="31" bestFit="1" customWidth="1"/>
    <col min="11871" max="11871" width="0" style="31" hidden="1" customWidth="1"/>
    <col min="11872" max="11872" width="6.44140625" style="31" bestFit="1" customWidth="1"/>
    <col min="11873" max="11873" width="0" style="31" hidden="1" customWidth="1"/>
    <col min="11874" max="11874" width="8.5546875" style="31" bestFit="1" customWidth="1"/>
    <col min="11875" max="11877" width="0" style="31" hidden="1" customWidth="1"/>
    <col min="11878" max="11878" width="7.33203125" style="31" bestFit="1" customWidth="1"/>
    <col min="11879" max="11879" width="0" style="31" hidden="1" customWidth="1"/>
    <col min="11880" max="11880" width="6.44140625" style="31" bestFit="1" customWidth="1"/>
    <col min="11881" max="11881" width="0" style="31" hidden="1" customWidth="1"/>
    <col min="11882" max="11882" width="6.44140625" style="31" bestFit="1" customWidth="1"/>
    <col min="11883" max="11883" width="0" style="31" hidden="1" customWidth="1"/>
    <col min="11884" max="11884" width="6.44140625" style="31" bestFit="1" customWidth="1"/>
    <col min="11885" max="11885" width="0" style="31" hidden="1" customWidth="1"/>
    <col min="11886" max="11886" width="6.44140625" style="31" bestFit="1" customWidth="1"/>
    <col min="11887" max="11887" width="0" style="31" hidden="1" customWidth="1"/>
    <col min="11888" max="11888" width="7.33203125" style="31" bestFit="1" customWidth="1"/>
    <col min="11889" max="11889" width="0" style="31" hidden="1" customWidth="1"/>
    <col min="11890" max="11890" width="6.44140625" style="31" bestFit="1" customWidth="1"/>
    <col min="11891" max="11891" width="0" style="31" hidden="1" customWidth="1"/>
    <col min="11892" max="11892" width="7.33203125" style="31" bestFit="1" customWidth="1"/>
    <col min="11893" max="11893" width="0" style="31" hidden="1" customWidth="1"/>
    <col min="11894" max="11894" width="7" style="31" bestFit="1" customWidth="1"/>
    <col min="11895" max="11895" width="0" style="31" hidden="1" customWidth="1"/>
    <col min="11896" max="11896" width="6.44140625" style="31" bestFit="1" customWidth="1"/>
    <col min="11897" max="11897" width="0" style="31" hidden="1" customWidth="1"/>
    <col min="11898" max="11898" width="6.33203125" style="31" bestFit="1" customWidth="1"/>
    <col min="11899" max="11899" width="0" style="31" hidden="1" customWidth="1"/>
    <col min="11900" max="11900" width="6.44140625" style="31" bestFit="1" customWidth="1"/>
    <col min="11901" max="11901" width="0" style="31" hidden="1" customWidth="1"/>
    <col min="11902" max="11902" width="6.33203125" style="31" bestFit="1" customWidth="1"/>
    <col min="11903" max="11903" width="0" style="31" hidden="1" customWidth="1"/>
    <col min="11904" max="11904" width="6.44140625" style="31" bestFit="1" customWidth="1"/>
    <col min="11905" max="11905" width="0" style="31" hidden="1" customWidth="1"/>
    <col min="11906" max="11906" width="6.44140625" style="31" bestFit="1" customWidth="1"/>
    <col min="11907" max="11907" width="0" style="31" hidden="1" customWidth="1"/>
    <col min="11908" max="11908" width="6.44140625" style="31" customWidth="1"/>
    <col min="11909" max="11909" width="0" style="31" hidden="1" customWidth="1"/>
    <col min="11910" max="11910" width="6.6640625" style="31" customWidth="1"/>
    <col min="11911" max="11911" width="0" style="31" hidden="1" customWidth="1"/>
    <col min="11912" max="11912" width="6.44140625" style="31" bestFit="1" customWidth="1"/>
    <col min="11913" max="11913" width="0" style="31" hidden="1" customWidth="1"/>
    <col min="11914" max="12034" width="9.109375" style="31"/>
    <col min="12035" max="12035" width="18.33203125" style="31" customWidth="1"/>
    <col min="12036" max="12036" width="12.33203125" style="31" customWidth="1"/>
    <col min="12037" max="12037" width="7.88671875" style="31" customWidth="1"/>
    <col min="12038" max="12038" width="25" style="31" customWidth="1"/>
    <col min="12039" max="12039" width="11" style="31" customWidth="1"/>
    <col min="12040" max="12040" width="0" style="31" hidden="1" customWidth="1"/>
    <col min="12041" max="12041" width="10.88671875" style="31" customWidth="1"/>
    <col min="12042" max="12042" width="0" style="31" hidden="1" customWidth="1"/>
    <col min="12043" max="12043" width="9.109375" style="31"/>
    <col min="12044" max="12044" width="8.33203125" style="31" customWidth="1"/>
    <col min="12045" max="12047" width="0" style="31" hidden="1" customWidth="1"/>
    <col min="12048" max="12048" width="17" style="31" customWidth="1"/>
    <col min="12049" max="12049" width="0" style="31" hidden="1" customWidth="1"/>
    <col min="12050" max="12050" width="8.44140625" style="31" bestFit="1" customWidth="1"/>
    <col min="12051" max="12053" width="0" style="31" hidden="1" customWidth="1"/>
    <col min="12054" max="12054" width="8.88671875" style="31" customWidth="1"/>
    <col min="12055" max="12056" width="0" style="31" hidden="1" customWidth="1"/>
    <col min="12057" max="12057" width="8.44140625" style="31" customWidth="1"/>
    <col min="12058" max="12058" width="11.6640625" style="31" customWidth="1"/>
    <col min="12059" max="12059" width="10" style="31" customWidth="1"/>
    <col min="12060" max="12060" width="0" style="31" hidden="1" customWidth="1"/>
    <col min="12061" max="12061" width="14.33203125" style="31" customWidth="1"/>
    <col min="12062" max="12063" width="0" style="31" hidden="1" customWidth="1"/>
    <col min="12064" max="12064" width="11" style="31" customWidth="1"/>
    <col min="12065" max="12065" width="12.44140625" style="31" customWidth="1"/>
    <col min="12066" max="12066" width="0" style="31" hidden="1" customWidth="1"/>
    <col min="12067" max="12067" width="8.88671875" style="31" bestFit="1" customWidth="1"/>
    <col min="12068" max="12068" width="0" style="31" hidden="1" customWidth="1"/>
    <col min="12069" max="12069" width="9" style="31" customWidth="1"/>
    <col min="12070" max="12070" width="0" style="31" hidden="1" customWidth="1"/>
    <col min="12071" max="12071" width="9.44140625" style="31" bestFit="1" customWidth="1"/>
    <col min="12072" max="12072" width="0" style="31" hidden="1" customWidth="1"/>
    <col min="12073" max="12073" width="7.5546875" style="31" customWidth="1"/>
    <col min="12074" max="12074" width="0" style="31" hidden="1" customWidth="1"/>
    <col min="12075" max="12075" width="7.88671875" style="31" customWidth="1"/>
    <col min="12076" max="12076" width="0" style="31" hidden="1" customWidth="1"/>
    <col min="12077" max="12077" width="7.6640625" style="31" bestFit="1" customWidth="1"/>
    <col min="12078" max="12078" width="0" style="31" hidden="1" customWidth="1"/>
    <col min="12079" max="12079" width="7" style="31" bestFit="1" customWidth="1"/>
    <col min="12080" max="12080" width="0" style="31" hidden="1" customWidth="1"/>
    <col min="12081" max="12081" width="12.6640625" style="31" customWidth="1"/>
    <col min="12082" max="12082" width="0" style="31" hidden="1" customWidth="1"/>
    <col min="12083" max="12083" width="12" style="31" customWidth="1"/>
    <col min="12084" max="12084" width="0" style="31" hidden="1" customWidth="1"/>
    <col min="12085" max="12085" width="7" style="31" bestFit="1" customWidth="1"/>
    <col min="12086" max="12086" width="0" style="31" hidden="1" customWidth="1"/>
    <col min="12087" max="12087" width="7" style="31" bestFit="1" customWidth="1"/>
    <col min="12088" max="12088" width="0" style="31" hidden="1" customWidth="1"/>
    <col min="12089" max="12089" width="15" style="31" bestFit="1" customWidth="1"/>
    <col min="12090" max="12090" width="0" style="31" hidden="1" customWidth="1"/>
    <col min="12091" max="12091" width="7.6640625" style="31" bestFit="1" customWidth="1"/>
    <col min="12092" max="12093" width="0" style="31" hidden="1" customWidth="1"/>
    <col min="12094" max="12094" width="13.88671875" style="31" customWidth="1"/>
    <col min="12095" max="12095" width="0" style="31" hidden="1" customWidth="1"/>
    <col min="12096" max="12096" width="13.5546875" style="31" bestFit="1" customWidth="1"/>
    <col min="12097" max="12097" width="0" style="31" hidden="1" customWidth="1"/>
    <col min="12098" max="12098" width="10.109375" style="31" bestFit="1" customWidth="1"/>
    <col min="12099" max="12099" width="0" style="31" hidden="1" customWidth="1"/>
    <col min="12100" max="12100" width="13.44140625" style="31" customWidth="1"/>
    <col min="12101" max="12101" width="0" style="31" hidden="1" customWidth="1"/>
    <col min="12102" max="12102" width="11.88671875" style="31" bestFit="1" customWidth="1"/>
    <col min="12103" max="12103" width="0" style="31" hidden="1" customWidth="1"/>
    <col min="12104" max="12105" width="11.88671875" style="31" customWidth="1"/>
    <col min="12106" max="12106" width="6.44140625" style="31" bestFit="1" customWidth="1"/>
    <col min="12107" max="12107" width="0" style="31" hidden="1" customWidth="1"/>
    <col min="12108" max="12108" width="6.44140625" style="31" bestFit="1" customWidth="1"/>
    <col min="12109" max="12109" width="0" style="31" hidden="1" customWidth="1"/>
    <col min="12110" max="12110" width="6.44140625" style="31" bestFit="1" customWidth="1"/>
    <col min="12111" max="12111" width="0" style="31" hidden="1" customWidth="1"/>
    <col min="12112" max="12112" width="7" style="31" bestFit="1" customWidth="1"/>
    <col min="12113" max="12113" width="0" style="31" hidden="1" customWidth="1"/>
    <col min="12114" max="12114" width="6.44140625" style="31" bestFit="1" customWidth="1"/>
    <col min="12115" max="12115" width="0" style="31" hidden="1" customWidth="1"/>
    <col min="12116" max="12116" width="6.44140625" style="31" bestFit="1" customWidth="1"/>
    <col min="12117" max="12117" width="0" style="31" hidden="1" customWidth="1"/>
    <col min="12118" max="12118" width="6.44140625" style="31" bestFit="1" customWidth="1"/>
    <col min="12119" max="12119" width="0" style="31" hidden="1" customWidth="1"/>
    <col min="12120" max="12120" width="6.44140625" style="31" bestFit="1" customWidth="1"/>
    <col min="12121" max="12121" width="0" style="31" hidden="1" customWidth="1"/>
    <col min="12122" max="12122" width="7" style="31" bestFit="1" customWidth="1"/>
    <col min="12123" max="12123" width="0" style="31" hidden="1" customWidth="1"/>
    <col min="12124" max="12124" width="6.44140625" style="31" bestFit="1" customWidth="1"/>
    <col min="12125" max="12125" width="0" style="31" hidden="1" customWidth="1"/>
    <col min="12126" max="12126" width="6.44140625" style="31" bestFit="1" customWidth="1"/>
    <col min="12127" max="12127" width="0" style="31" hidden="1" customWidth="1"/>
    <col min="12128" max="12128" width="6.44140625" style="31" bestFit="1" customWidth="1"/>
    <col min="12129" max="12129" width="0" style="31" hidden="1" customWidth="1"/>
    <col min="12130" max="12130" width="8.5546875" style="31" bestFit="1" customWidth="1"/>
    <col min="12131" max="12133" width="0" style="31" hidden="1" customWidth="1"/>
    <col min="12134" max="12134" width="7.33203125" style="31" bestFit="1" customWidth="1"/>
    <col min="12135" max="12135" width="0" style="31" hidden="1" customWidth="1"/>
    <col min="12136" max="12136" width="6.44140625" style="31" bestFit="1" customWidth="1"/>
    <col min="12137" max="12137" width="0" style="31" hidden="1" customWidth="1"/>
    <col min="12138" max="12138" width="6.44140625" style="31" bestFit="1" customWidth="1"/>
    <col min="12139" max="12139" width="0" style="31" hidden="1" customWidth="1"/>
    <col min="12140" max="12140" width="6.44140625" style="31" bestFit="1" customWidth="1"/>
    <col min="12141" max="12141" width="0" style="31" hidden="1" customWidth="1"/>
    <col min="12142" max="12142" width="6.44140625" style="31" bestFit="1" customWidth="1"/>
    <col min="12143" max="12143" width="0" style="31" hidden="1" customWidth="1"/>
    <col min="12144" max="12144" width="7.33203125" style="31" bestFit="1" customWidth="1"/>
    <col min="12145" max="12145" width="0" style="31" hidden="1" customWidth="1"/>
    <col min="12146" max="12146" width="6.44140625" style="31" bestFit="1" customWidth="1"/>
    <col min="12147" max="12147" width="0" style="31" hidden="1" customWidth="1"/>
    <col min="12148" max="12148" width="7.33203125" style="31" bestFit="1" customWidth="1"/>
    <col min="12149" max="12149" width="0" style="31" hidden="1" customWidth="1"/>
    <col min="12150" max="12150" width="7" style="31" bestFit="1" customWidth="1"/>
    <col min="12151" max="12151" width="0" style="31" hidden="1" customWidth="1"/>
    <col min="12152" max="12152" width="6.44140625" style="31" bestFit="1" customWidth="1"/>
    <col min="12153" max="12153" width="0" style="31" hidden="1" customWidth="1"/>
    <col min="12154" max="12154" width="6.33203125" style="31" bestFit="1" customWidth="1"/>
    <col min="12155" max="12155" width="0" style="31" hidden="1" customWidth="1"/>
    <col min="12156" max="12156" width="6.44140625" style="31" bestFit="1" customWidth="1"/>
    <col min="12157" max="12157" width="0" style="31" hidden="1" customWidth="1"/>
    <col min="12158" max="12158" width="6.33203125" style="31" bestFit="1" customWidth="1"/>
    <col min="12159" max="12159" width="0" style="31" hidden="1" customWidth="1"/>
    <col min="12160" max="12160" width="6.44140625" style="31" bestFit="1" customWidth="1"/>
    <col min="12161" max="12161" width="0" style="31" hidden="1" customWidth="1"/>
    <col min="12162" max="12162" width="6.44140625" style="31" bestFit="1" customWidth="1"/>
    <col min="12163" max="12163" width="0" style="31" hidden="1" customWidth="1"/>
    <col min="12164" max="12164" width="6.44140625" style="31" customWidth="1"/>
    <col min="12165" max="12165" width="0" style="31" hidden="1" customWidth="1"/>
    <col min="12166" max="12166" width="6.6640625" style="31" customWidth="1"/>
    <col min="12167" max="12167" width="0" style="31" hidden="1" customWidth="1"/>
    <col min="12168" max="12168" width="6.44140625" style="31" bestFit="1" customWidth="1"/>
    <col min="12169" max="12169" width="0" style="31" hidden="1" customWidth="1"/>
    <col min="12170" max="12290" width="9.109375" style="31"/>
    <col min="12291" max="12291" width="18.33203125" style="31" customWidth="1"/>
    <col min="12292" max="12292" width="12.33203125" style="31" customWidth="1"/>
    <col min="12293" max="12293" width="7.88671875" style="31" customWidth="1"/>
    <col min="12294" max="12294" width="25" style="31" customWidth="1"/>
    <col min="12295" max="12295" width="11" style="31" customWidth="1"/>
    <col min="12296" max="12296" width="0" style="31" hidden="1" customWidth="1"/>
    <col min="12297" max="12297" width="10.88671875" style="31" customWidth="1"/>
    <col min="12298" max="12298" width="0" style="31" hidden="1" customWidth="1"/>
    <col min="12299" max="12299" width="9.109375" style="31"/>
    <col min="12300" max="12300" width="8.33203125" style="31" customWidth="1"/>
    <col min="12301" max="12303" width="0" style="31" hidden="1" customWidth="1"/>
    <col min="12304" max="12304" width="17" style="31" customWidth="1"/>
    <col min="12305" max="12305" width="0" style="31" hidden="1" customWidth="1"/>
    <col min="12306" max="12306" width="8.44140625" style="31" bestFit="1" customWidth="1"/>
    <col min="12307" max="12309" width="0" style="31" hidden="1" customWidth="1"/>
    <col min="12310" max="12310" width="8.88671875" style="31" customWidth="1"/>
    <col min="12311" max="12312" width="0" style="31" hidden="1" customWidth="1"/>
    <col min="12313" max="12313" width="8.44140625" style="31" customWidth="1"/>
    <col min="12314" max="12314" width="11.6640625" style="31" customWidth="1"/>
    <col min="12315" max="12315" width="10" style="31" customWidth="1"/>
    <col min="12316" max="12316" width="0" style="31" hidden="1" customWidth="1"/>
    <col min="12317" max="12317" width="14.33203125" style="31" customWidth="1"/>
    <col min="12318" max="12319" width="0" style="31" hidden="1" customWidth="1"/>
    <col min="12320" max="12320" width="11" style="31" customWidth="1"/>
    <col min="12321" max="12321" width="12.44140625" style="31" customWidth="1"/>
    <col min="12322" max="12322" width="0" style="31" hidden="1" customWidth="1"/>
    <col min="12323" max="12323" width="8.88671875" style="31" bestFit="1" customWidth="1"/>
    <col min="12324" max="12324" width="0" style="31" hidden="1" customWidth="1"/>
    <col min="12325" max="12325" width="9" style="31" customWidth="1"/>
    <col min="12326" max="12326" width="0" style="31" hidden="1" customWidth="1"/>
    <col min="12327" max="12327" width="9.44140625" style="31" bestFit="1" customWidth="1"/>
    <col min="12328" max="12328" width="0" style="31" hidden="1" customWidth="1"/>
    <col min="12329" max="12329" width="7.5546875" style="31" customWidth="1"/>
    <col min="12330" max="12330" width="0" style="31" hidden="1" customWidth="1"/>
    <col min="12331" max="12331" width="7.88671875" style="31" customWidth="1"/>
    <col min="12332" max="12332" width="0" style="31" hidden="1" customWidth="1"/>
    <col min="12333" max="12333" width="7.6640625" style="31" bestFit="1" customWidth="1"/>
    <col min="12334" max="12334" width="0" style="31" hidden="1" customWidth="1"/>
    <col min="12335" max="12335" width="7" style="31" bestFit="1" customWidth="1"/>
    <col min="12336" max="12336" width="0" style="31" hidden="1" customWidth="1"/>
    <col min="12337" max="12337" width="12.6640625" style="31" customWidth="1"/>
    <col min="12338" max="12338" width="0" style="31" hidden="1" customWidth="1"/>
    <col min="12339" max="12339" width="12" style="31" customWidth="1"/>
    <col min="12340" max="12340" width="0" style="31" hidden="1" customWidth="1"/>
    <col min="12341" max="12341" width="7" style="31" bestFit="1" customWidth="1"/>
    <col min="12342" max="12342" width="0" style="31" hidden="1" customWidth="1"/>
    <col min="12343" max="12343" width="7" style="31" bestFit="1" customWidth="1"/>
    <col min="12344" max="12344" width="0" style="31" hidden="1" customWidth="1"/>
    <col min="12345" max="12345" width="15" style="31" bestFit="1" customWidth="1"/>
    <col min="12346" max="12346" width="0" style="31" hidden="1" customWidth="1"/>
    <col min="12347" max="12347" width="7.6640625" style="31" bestFit="1" customWidth="1"/>
    <col min="12348" max="12349" width="0" style="31" hidden="1" customWidth="1"/>
    <col min="12350" max="12350" width="13.88671875" style="31" customWidth="1"/>
    <col min="12351" max="12351" width="0" style="31" hidden="1" customWidth="1"/>
    <col min="12352" max="12352" width="13.5546875" style="31" bestFit="1" customWidth="1"/>
    <col min="12353" max="12353" width="0" style="31" hidden="1" customWidth="1"/>
    <col min="12354" max="12354" width="10.109375" style="31" bestFit="1" customWidth="1"/>
    <col min="12355" max="12355" width="0" style="31" hidden="1" customWidth="1"/>
    <col min="12356" max="12356" width="13.44140625" style="31" customWidth="1"/>
    <col min="12357" max="12357" width="0" style="31" hidden="1" customWidth="1"/>
    <col min="12358" max="12358" width="11.88671875" style="31" bestFit="1" customWidth="1"/>
    <col min="12359" max="12359" width="0" style="31" hidden="1" customWidth="1"/>
    <col min="12360" max="12361" width="11.88671875" style="31" customWidth="1"/>
    <col min="12362" max="12362" width="6.44140625" style="31" bestFit="1" customWidth="1"/>
    <col min="12363" max="12363" width="0" style="31" hidden="1" customWidth="1"/>
    <col min="12364" max="12364" width="6.44140625" style="31" bestFit="1" customWidth="1"/>
    <col min="12365" max="12365" width="0" style="31" hidden="1" customWidth="1"/>
    <col min="12366" max="12366" width="6.44140625" style="31" bestFit="1" customWidth="1"/>
    <col min="12367" max="12367" width="0" style="31" hidden="1" customWidth="1"/>
    <col min="12368" max="12368" width="7" style="31" bestFit="1" customWidth="1"/>
    <col min="12369" max="12369" width="0" style="31" hidden="1" customWidth="1"/>
    <col min="12370" max="12370" width="6.44140625" style="31" bestFit="1" customWidth="1"/>
    <col min="12371" max="12371" width="0" style="31" hidden="1" customWidth="1"/>
    <col min="12372" max="12372" width="6.44140625" style="31" bestFit="1" customWidth="1"/>
    <col min="12373" max="12373" width="0" style="31" hidden="1" customWidth="1"/>
    <col min="12374" max="12374" width="6.44140625" style="31" bestFit="1" customWidth="1"/>
    <col min="12375" max="12375" width="0" style="31" hidden="1" customWidth="1"/>
    <col min="12376" max="12376" width="6.44140625" style="31" bestFit="1" customWidth="1"/>
    <col min="12377" max="12377" width="0" style="31" hidden="1" customWidth="1"/>
    <col min="12378" max="12378" width="7" style="31" bestFit="1" customWidth="1"/>
    <col min="12379" max="12379" width="0" style="31" hidden="1" customWidth="1"/>
    <col min="12380" max="12380" width="6.44140625" style="31" bestFit="1" customWidth="1"/>
    <col min="12381" max="12381" width="0" style="31" hidden="1" customWidth="1"/>
    <col min="12382" max="12382" width="6.44140625" style="31" bestFit="1" customWidth="1"/>
    <col min="12383" max="12383" width="0" style="31" hidden="1" customWidth="1"/>
    <col min="12384" max="12384" width="6.44140625" style="31" bestFit="1" customWidth="1"/>
    <col min="12385" max="12385" width="0" style="31" hidden="1" customWidth="1"/>
    <col min="12386" max="12386" width="8.5546875" style="31" bestFit="1" customWidth="1"/>
    <col min="12387" max="12389" width="0" style="31" hidden="1" customWidth="1"/>
    <col min="12390" max="12390" width="7.33203125" style="31" bestFit="1" customWidth="1"/>
    <col min="12391" max="12391" width="0" style="31" hidden="1" customWidth="1"/>
    <col min="12392" max="12392" width="6.44140625" style="31" bestFit="1" customWidth="1"/>
    <col min="12393" max="12393" width="0" style="31" hidden="1" customWidth="1"/>
    <col min="12394" max="12394" width="6.44140625" style="31" bestFit="1" customWidth="1"/>
    <col min="12395" max="12395" width="0" style="31" hidden="1" customWidth="1"/>
    <col min="12396" max="12396" width="6.44140625" style="31" bestFit="1" customWidth="1"/>
    <col min="12397" max="12397" width="0" style="31" hidden="1" customWidth="1"/>
    <col min="12398" max="12398" width="6.44140625" style="31" bestFit="1" customWidth="1"/>
    <col min="12399" max="12399" width="0" style="31" hidden="1" customWidth="1"/>
    <col min="12400" max="12400" width="7.33203125" style="31" bestFit="1" customWidth="1"/>
    <col min="12401" max="12401" width="0" style="31" hidden="1" customWidth="1"/>
    <col min="12402" max="12402" width="6.44140625" style="31" bestFit="1" customWidth="1"/>
    <col min="12403" max="12403" width="0" style="31" hidden="1" customWidth="1"/>
    <col min="12404" max="12404" width="7.33203125" style="31" bestFit="1" customWidth="1"/>
    <col min="12405" max="12405" width="0" style="31" hidden="1" customWidth="1"/>
    <col min="12406" max="12406" width="7" style="31" bestFit="1" customWidth="1"/>
    <col min="12407" max="12407" width="0" style="31" hidden="1" customWidth="1"/>
    <col min="12408" max="12408" width="6.44140625" style="31" bestFit="1" customWidth="1"/>
    <col min="12409" max="12409" width="0" style="31" hidden="1" customWidth="1"/>
    <col min="12410" max="12410" width="6.33203125" style="31" bestFit="1" customWidth="1"/>
    <col min="12411" max="12411" width="0" style="31" hidden="1" customWidth="1"/>
    <col min="12412" max="12412" width="6.44140625" style="31" bestFit="1" customWidth="1"/>
    <col min="12413" max="12413" width="0" style="31" hidden="1" customWidth="1"/>
    <col min="12414" max="12414" width="6.33203125" style="31" bestFit="1" customWidth="1"/>
    <col min="12415" max="12415" width="0" style="31" hidden="1" customWidth="1"/>
    <col min="12416" max="12416" width="6.44140625" style="31" bestFit="1" customWidth="1"/>
    <col min="12417" max="12417" width="0" style="31" hidden="1" customWidth="1"/>
    <col min="12418" max="12418" width="6.44140625" style="31" bestFit="1" customWidth="1"/>
    <col min="12419" max="12419" width="0" style="31" hidden="1" customWidth="1"/>
    <col min="12420" max="12420" width="6.44140625" style="31" customWidth="1"/>
    <col min="12421" max="12421" width="0" style="31" hidden="1" customWidth="1"/>
    <col min="12422" max="12422" width="6.6640625" style="31" customWidth="1"/>
    <col min="12423" max="12423" width="0" style="31" hidden="1" customWidth="1"/>
    <col min="12424" max="12424" width="6.44140625" style="31" bestFit="1" customWidth="1"/>
    <col min="12425" max="12425" width="0" style="31" hidden="1" customWidth="1"/>
    <col min="12426" max="12546" width="9.109375" style="31"/>
    <col min="12547" max="12547" width="18.33203125" style="31" customWidth="1"/>
    <col min="12548" max="12548" width="12.33203125" style="31" customWidth="1"/>
    <col min="12549" max="12549" width="7.88671875" style="31" customWidth="1"/>
    <col min="12550" max="12550" width="25" style="31" customWidth="1"/>
    <col min="12551" max="12551" width="11" style="31" customWidth="1"/>
    <col min="12552" max="12552" width="0" style="31" hidden="1" customWidth="1"/>
    <col min="12553" max="12553" width="10.88671875" style="31" customWidth="1"/>
    <col min="12554" max="12554" width="0" style="31" hidden="1" customWidth="1"/>
    <col min="12555" max="12555" width="9.109375" style="31"/>
    <col min="12556" max="12556" width="8.33203125" style="31" customWidth="1"/>
    <col min="12557" max="12559" width="0" style="31" hidden="1" customWidth="1"/>
    <col min="12560" max="12560" width="17" style="31" customWidth="1"/>
    <col min="12561" max="12561" width="0" style="31" hidden="1" customWidth="1"/>
    <col min="12562" max="12562" width="8.44140625" style="31" bestFit="1" customWidth="1"/>
    <col min="12563" max="12565" width="0" style="31" hidden="1" customWidth="1"/>
    <col min="12566" max="12566" width="8.88671875" style="31" customWidth="1"/>
    <col min="12567" max="12568" width="0" style="31" hidden="1" customWidth="1"/>
    <col min="12569" max="12569" width="8.44140625" style="31" customWidth="1"/>
    <col min="12570" max="12570" width="11.6640625" style="31" customWidth="1"/>
    <col min="12571" max="12571" width="10" style="31" customWidth="1"/>
    <col min="12572" max="12572" width="0" style="31" hidden="1" customWidth="1"/>
    <col min="12573" max="12573" width="14.33203125" style="31" customWidth="1"/>
    <col min="12574" max="12575" width="0" style="31" hidden="1" customWidth="1"/>
    <col min="12576" max="12576" width="11" style="31" customWidth="1"/>
    <col min="12577" max="12577" width="12.44140625" style="31" customWidth="1"/>
    <col min="12578" max="12578" width="0" style="31" hidden="1" customWidth="1"/>
    <col min="12579" max="12579" width="8.88671875" style="31" bestFit="1" customWidth="1"/>
    <col min="12580" max="12580" width="0" style="31" hidden="1" customWidth="1"/>
    <col min="12581" max="12581" width="9" style="31" customWidth="1"/>
    <col min="12582" max="12582" width="0" style="31" hidden="1" customWidth="1"/>
    <col min="12583" max="12583" width="9.44140625" style="31" bestFit="1" customWidth="1"/>
    <col min="12584" max="12584" width="0" style="31" hidden="1" customWidth="1"/>
    <col min="12585" max="12585" width="7.5546875" style="31" customWidth="1"/>
    <col min="12586" max="12586" width="0" style="31" hidden="1" customWidth="1"/>
    <col min="12587" max="12587" width="7.88671875" style="31" customWidth="1"/>
    <col min="12588" max="12588" width="0" style="31" hidden="1" customWidth="1"/>
    <col min="12589" max="12589" width="7.6640625" style="31" bestFit="1" customWidth="1"/>
    <col min="12590" max="12590" width="0" style="31" hidden="1" customWidth="1"/>
    <col min="12591" max="12591" width="7" style="31" bestFit="1" customWidth="1"/>
    <col min="12592" max="12592" width="0" style="31" hidden="1" customWidth="1"/>
    <col min="12593" max="12593" width="12.6640625" style="31" customWidth="1"/>
    <col min="12594" max="12594" width="0" style="31" hidden="1" customWidth="1"/>
    <col min="12595" max="12595" width="12" style="31" customWidth="1"/>
    <col min="12596" max="12596" width="0" style="31" hidden="1" customWidth="1"/>
    <col min="12597" max="12597" width="7" style="31" bestFit="1" customWidth="1"/>
    <col min="12598" max="12598" width="0" style="31" hidden="1" customWidth="1"/>
    <col min="12599" max="12599" width="7" style="31" bestFit="1" customWidth="1"/>
    <col min="12600" max="12600" width="0" style="31" hidden="1" customWidth="1"/>
    <col min="12601" max="12601" width="15" style="31" bestFit="1" customWidth="1"/>
    <col min="12602" max="12602" width="0" style="31" hidden="1" customWidth="1"/>
    <col min="12603" max="12603" width="7.6640625" style="31" bestFit="1" customWidth="1"/>
    <col min="12604" max="12605" width="0" style="31" hidden="1" customWidth="1"/>
    <col min="12606" max="12606" width="13.88671875" style="31" customWidth="1"/>
    <col min="12607" max="12607" width="0" style="31" hidden="1" customWidth="1"/>
    <col min="12608" max="12608" width="13.5546875" style="31" bestFit="1" customWidth="1"/>
    <col min="12609" max="12609" width="0" style="31" hidden="1" customWidth="1"/>
    <col min="12610" max="12610" width="10.109375" style="31" bestFit="1" customWidth="1"/>
    <col min="12611" max="12611" width="0" style="31" hidden="1" customWidth="1"/>
    <col min="12612" max="12612" width="13.44140625" style="31" customWidth="1"/>
    <col min="12613" max="12613" width="0" style="31" hidden="1" customWidth="1"/>
    <col min="12614" max="12614" width="11.88671875" style="31" bestFit="1" customWidth="1"/>
    <col min="12615" max="12615" width="0" style="31" hidden="1" customWidth="1"/>
    <col min="12616" max="12617" width="11.88671875" style="31" customWidth="1"/>
    <col min="12618" max="12618" width="6.44140625" style="31" bestFit="1" customWidth="1"/>
    <col min="12619" max="12619" width="0" style="31" hidden="1" customWidth="1"/>
    <col min="12620" max="12620" width="6.44140625" style="31" bestFit="1" customWidth="1"/>
    <col min="12621" max="12621" width="0" style="31" hidden="1" customWidth="1"/>
    <col min="12622" max="12622" width="6.44140625" style="31" bestFit="1" customWidth="1"/>
    <col min="12623" max="12623" width="0" style="31" hidden="1" customWidth="1"/>
    <col min="12624" max="12624" width="7" style="31" bestFit="1" customWidth="1"/>
    <col min="12625" max="12625" width="0" style="31" hidden="1" customWidth="1"/>
    <col min="12626" max="12626" width="6.44140625" style="31" bestFit="1" customWidth="1"/>
    <col min="12627" max="12627" width="0" style="31" hidden="1" customWidth="1"/>
    <col min="12628" max="12628" width="6.44140625" style="31" bestFit="1" customWidth="1"/>
    <col min="12629" max="12629" width="0" style="31" hidden="1" customWidth="1"/>
    <col min="12630" max="12630" width="6.44140625" style="31" bestFit="1" customWidth="1"/>
    <col min="12631" max="12631" width="0" style="31" hidden="1" customWidth="1"/>
    <col min="12632" max="12632" width="6.44140625" style="31" bestFit="1" customWidth="1"/>
    <col min="12633" max="12633" width="0" style="31" hidden="1" customWidth="1"/>
    <col min="12634" max="12634" width="7" style="31" bestFit="1" customWidth="1"/>
    <col min="12635" max="12635" width="0" style="31" hidden="1" customWidth="1"/>
    <col min="12636" max="12636" width="6.44140625" style="31" bestFit="1" customWidth="1"/>
    <col min="12637" max="12637" width="0" style="31" hidden="1" customWidth="1"/>
    <col min="12638" max="12638" width="6.44140625" style="31" bestFit="1" customWidth="1"/>
    <col min="12639" max="12639" width="0" style="31" hidden="1" customWidth="1"/>
    <col min="12640" max="12640" width="6.44140625" style="31" bestFit="1" customWidth="1"/>
    <col min="12641" max="12641" width="0" style="31" hidden="1" customWidth="1"/>
    <col min="12642" max="12642" width="8.5546875" style="31" bestFit="1" customWidth="1"/>
    <col min="12643" max="12645" width="0" style="31" hidden="1" customWidth="1"/>
    <col min="12646" max="12646" width="7.33203125" style="31" bestFit="1" customWidth="1"/>
    <col min="12647" max="12647" width="0" style="31" hidden="1" customWidth="1"/>
    <col min="12648" max="12648" width="6.44140625" style="31" bestFit="1" customWidth="1"/>
    <col min="12649" max="12649" width="0" style="31" hidden="1" customWidth="1"/>
    <col min="12650" max="12650" width="6.44140625" style="31" bestFit="1" customWidth="1"/>
    <col min="12651" max="12651" width="0" style="31" hidden="1" customWidth="1"/>
    <col min="12652" max="12652" width="6.44140625" style="31" bestFit="1" customWidth="1"/>
    <col min="12653" max="12653" width="0" style="31" hidden="1" customWidth="1"/>
    <col min="12654" max="12654" width="6.44140625" style="31" bestFit="1" customWidth="1"/>
    <col min="12655" max="12655" width="0" style="31" hidden="1" customWidth="1"/>
    <col min="12656" max="12656" width="7.33203125" style="31" bestFit="1" customWidth="1"/>
    <col min="12657" max="12657" width="0" style="31" hidden="1" customWidth="1"/>
    <col min="12658" max="12658" width="6.44140625" style="31" bestFit="1" customWidth="1"/>
    <col min="12659" max="12659" width="0" style="31" hidden="1" customWidth="1"/>
    <col min="12660" max="12660" width="7.33203125" style="31" bestFit="1" customWidth="1"/>
    <col min="12661" max="12661" width="0" style="31" hidden="1" customWidth="1"/>
    <col min="12662" max="12662" width="7" style="31" bestFit="1" customWidth="1"/>
    <col min="12663" max="12663" width="0" style="31" hidden="1" customWidth="1"/>
    <col min="12664" max="12664" width="6.44140625" style="31" bestFit="1" customWidth="1"/>
    <col min="12665" max="12665" width="0" style="31" hidden="1" customWidth="1"/>
    <col min="12666" max="12666" width="6.33203125" style="31" bestFit="1" customWidth="1"/>
    <col min="12667" max="12667" width="0" style="31" hidden="1" customWidth="1"/>
    <col min="12668" max="12668" width="6.44140625" style="31" bestFit="1" customWidth="1"/>
    <col min="12669" max="12669" width="0" style="31" hidden="1" customWidth="1"/>
    <col min="12670" max="12670" width="6.33203125" style="31" bestFit="1" customWidth="1"/>
    <col min="12671" max="12671" width="0" style="31" hidden="1" customWidth="1"/>
    <col min="12672" max="12672" width="6.44140625" style="31" bestFit="1" customWidth="1"/>
    <col min="12673" max="12673" width="0" style="31" hidden="1" customWidth="1"/>
    <col min="12674" max="12674" width="6.44140625" style="31" bestFit="1" customWidth="1"/>
    <col min="12675" max="12675" width="0" style="31" hidden="1" customWidth="1"/>
    <col min="12676" max="12676" width="6.44140625" style="31" customWidth="1"/>
    <col min="12677" max="12677" width="0" style="31" hidden="1" customWidth="1"/>
    <col min="12678" max="12678" width="6.6640625" style="31" customWidth="1"/>
    <col min="12679" max="12679" width="0" style="31" hidden="1" customWidth="1"/>
    <col min="12680" max="12680" width="6.44140625" style="31" bestFit="1" customWidth="1"/>
    <col min="12681" max="12681" width="0" style="31" hidden="1" customWidth="1"/>
    <col min="12682" max="12802" width="9.109375" style="31"/>
    <col min="12803" max="12803" width="18.33203125" style="31" customWidth="1"/>
    <col min="12804" max="12804" width="12.33203125" style="31" customWidth="1"/>
    <col min="12805" max="12805" width="7.88671875" style="31" customWidth="1"/>
    <col min="12806" max="12806" width="25" style="31" customWidth="1"/>
    <col min="12807" max="12807" width="11" style="31" customWidth="1"/>
    <col min="12808" max="12808" width="0" style="31" hidden="1" customWidth="1"/>
    <col min="12809" max="12809" width="10.88671875" style="31" customWidth="1"/>
    <col min="12810" max="12810" width="0" style="31" hidden="1" customWidth="1"/>
    <col min="12811" max="12811" width="9.109375" style="31"/>
    <col min="12812" max="12812" width="8.33203125" style="31" customWidth="1"/>
    <col min="12813" max="12815" width="0" style="31" hidden="1" customWidth="1"/>
    <col min="12816" max="12816" width="17" style="31" customWidth="1"/>
    <col min="12817" max="12817" width="0" style="31" hidden="1" customWidth="1"/>
    <col min="12818" max="12818" width="8.44140625" style="31" bestFit="1" customWidth="1"/>
    <col min="12819" max="12821" width="0" style="31" hidden="1" customWidth="1"/>
    <col min="12822" max="12822" width="8.88671875" style="31" customWidth="1"/>
    <col min="12823" max="12824" width="0" style="31" hidden="1" customWidth="1"/>
    <col min="12825" max="12825" width="8.44140625" style="31" customWidth="1"/>
    <col min="12826" max="12826" width="11.6640625" style="31" customWidth="1"/>
    <col min="12827" max="12827" width="10" style="31" customWidth="1"/>
    <col min="12828" max="12828" width="0" style="31" hidden="1" customWidth="1"/>
    <col min="12829" max="12829" width="14.33203125" style="31" customWidth="1"/>
    <col min="12830" max="12831" width="0" style="31" hidden="1" customWidth="1"/>
    <col min="12832" max="12832" width="11" style="31" customWidth="1"/>
    <col min="12833" max="12833" width="12.44140625" style="31" customWidth="1"/>
    <col min="12834" max="12834" width="0" style="31" hidden="1" customWidth="1"/>
    <col min="12835" max="12835" width="8.88671875" style="31" bestFit="1" customWidth="1"/>
    <col min="12836" max="12836" width="0" style="31" hidden="1" customWidth="1"/>
    <col min="12837" max="12837" width="9" style="31" customWidth="1"/>
    <col min="12838" max="12838" width="0" style="31" hidden="1" customWidth="1"/>
    <col min="12839" max="12839" width="9.44140625" style="31" bestFit="1" customWidth="1"/>
    <col min="12840" max="12840" width="0" style="31" hidden="1" customWidth="1"/>
    <col min="12841" max="12841" width="7.5546875" style="31" customWidth="1"/>
    <col min="12842" max="12842" width="0" style="31" hidden="1" customWidth="1"/>
    <col min="12843" max="12843" width="7.88671875" style="31" customWidth="1"/>
    <col min="12844" max="12844" width="0" style="31" hidden="1" customWidth="1"/>
    <col min="12845" max="12845" width="7.6640625" style="31" bestFit="1" customWidth="1"/>
    <col min="12846" max="12846" width="0" style="31" hidden="1" customWidth="1"/>
    <col min="12847" max="12847" width="7" style="31" bestFit="1" customWidth="1"/>
    <col min="12848" max="12848" width="0" style="31" hidden="1" customWidth="1"/>
    <col min="12849" max="12849" width="12.6640625" style="31" customWidth="1"/>
    <col min="12850" max="12850" width="0" style="31" hidden="1" customWidth="1"/>
    <col min="12851" max="12851" width="12" style="31" customWidth="1"/>
    <col min="12852" max="12852" width="0" style="31" hidden="1" customWidth="1"/>
    <col min="12853" max="12853" width="7" style="31" bestFit="1" customWidth="1"/>
    <col min="12854" max="12854" width="0" style="31" hidden="1" customWidth="1"/>
    <col min="12855" max="12855" width="7" style="31" bestFit="1" customWidth="1"/>
    <col min="12856" max="12856" width="0" style="31" hidden="1" customWidth="1"/>
    <col min="12857" max="12857" width="15" style="31" bestFit="1" customWidth="1"/>
    <col min="12858" max="12858" width="0" style="31" hidden="1" customWidth="1"/>
    <col min="12859" max="12859" width="7.6640625" style="31" bestFit="1" customWidth="1"/>
    <col min="12860" max="12861" width="0" style="31" hidden="1" customWidth="1"/>
    <col min="12862" max="12862" width="13.88671875" style="31" customWidth="1"/>
    <col min="12863" max="12863" width="0" style="31" hidden="1" customWidth="1"/>
    <col min="12864" max="12864" width="13.5546875" style="31" bestFit="1" customWidth="1"/>
    <col min="12865" max="12865" width="0" style="31" hidden="1" customWidth="1"/>
    <col min="12866" max="12866" width="10.109375" style="31" bestFit="1" customWidth="1"/>
    <col min="12867" max="12867" width="0" style="31" hidden="1" customWidth="1"/>
    <col min="12868" max="12868" width="13.44140625" style="31" customWidth="1"/>
    <col min="12869" max="12869" width="0" style="31" hidden="1" customWidth="1"/>
    <col min="12870" max="12870" width="11.88671875" style="31" bestFit="1" customWidth="1"/>
    <col min="12871" max="12871" width="0" style="31" hidden="1" customWidth="1"/>
    <col min="12872" max="12873" width="11.88671875" style="31" customWidth="1"/>
    <col min="12874" max="12874" width="6.44140625" style="31" bestFit="1" customWidth="1"/>
    <col min="12875" max="12875" width="0" style="31" hidden="1" customWidth="1"/>
    <col min="12876" max="12876" width="6.44140625" style="31" bestFit="1" customWidth="1"/>
    <col min="12877" max="12877" width="0" style="31" hidden="1" customWidth="1"/>
    <col min="12878" max="12878" width="6.44140625" style="31" bestFit="1" customWidth="1"/>
    <col min="12879" max="12879" width="0" style="31" hidden="1" customWidth="1"/>
    <col min="12880" max="12880" width="7" style="31" bestFit="1" customWidth="1"/>
    <col min="12881" max="12881" width="0" style="31" hidden="1" customWidth="1"/>
    <col min="12882" max="12882" width="6.44140625" style="31" bestFit="1" customWidth="1"/>
    <col min="12883" max="12883" width="0" style="31" hidden="1" customWidth="1"/>
    <col min="12884" max="12884" width="6.44140625" style="31" bestFit="1" customWidth="1"/>
    <col min="12885" max="12885" width="0" style="31" hidden="1" customWidth="1"/>
    <col min="12886" max="12886" width="6.44140625" style="31" bestFit="1" customWidth="1"/>
    <col min="12887" max="12887" width="0" style="31" hidden="1" customWidth="1"/>
    <col min="12888" max="12888" width="6.44140625" style="31" bestFit="1" customWidth="1"/>
    <col min="12889" max="12889" width="0" style="31" hidden="1" customWidth="1"/>
    <col min="12890" max="12890" width="7" style="31" bestFit="1" customWidth="1"/>
    <col min="12891" max="12891" width="0" style="31" hidden="1" customWidth="1"/>
    <col min="12892" max="12892" width="6.44140625" style="31" bestFit="1" customWidth="1"/>
    <col min="12893" max="12893" width="0" style="31" hidden="1" customWidth="1"/>
    <col min="12894" max="12894" width="6.44140625" style="31" bestFit="1" customWidth="1"/>
    <col min="12895" max="12895" width="0" style="31" hidden="1" customWidth="1"/>
    <col min="12896" max="12896" width="6.44140625" style="31" bestFit="1" customWidth="1"/>
    <col min="12897" max="12897" width="0" style="31" hidden="1" customWidth="1"/>
    <col min="12898" max="12898" width="8.5546875" style="31" bestFit="1" customWidth="1"/>
    <col min="12899" max="12901" width="0" style="31" hidden="1" customWidth="1"/>
    <col min="12902" max="12902" width="7.33203125" style="31" bestFit="1" customWidth="1"/>
    <col min="12903" max="12903" width="0" style="31" hidden="1" customWidth="1"/>
    <col min="12904" max="12904" width="6.44140625" style="31" bestFit="1" customWidth="1"/>
    <col min="12905" max="12905" width="0" style="31" hidden="1" customWidth="1"/>
    <col min="12906" max="12906" width="6.44140625" style="31" bestFit="1" customWidth="1"/>
    <col min="12907" max="12907" width="0" style="31" hidden="1" customWidth="1"/>
    <col min="12908" max="12908" width="6.44140625" style="31" bestFit="1" customWidth="1"/>
    <col min="12909" max="12909" width="0" style="31" hidden="1" customWidth="1"/>
    <col min="12910" max="12910" width="6.44140625" style="31" bestFit="1" customWidth="1"/>
    <col min="12911" max="12911" width="0" style="31" hidden="1" customWidth="1"/>
    <col min="12912" max="12912" width="7.33203125" style="31" bestFit="1" customWidth="1"/>
    <col min="12913" max="12913" width="0" style="31" hidden="1" customWidth="1"/>
    <col min="12914" max="12914" width="6.44140625" style="31" bestFit="1" customWidth="1"/>
    <col min="12915" max="12915" width="0" style="31" hidden="1" customWidth="1"/>
    <col min="12916" max="12916" width="7.33203125" style="31" bestFit="1" customWidth="1"/>
    <col min="12917" max="12917" width="0" style="31" hidden="1" customWidth="1"/>
    <col min="12918" max="12918" width="7" style="31" bestFit="1" customWidth="1"/>
    <col min="12919" max="12919" width="0" style="31" hidden="1" customWidth="1"/>
    <col min="12920" max="12920" width="6.44140625" style="31" bestFit="1" customWidth="1"/>
    <col min="12921" max="12921" width="0" style="31" hidden="1" customWidth="1"/>
    <col min="12922" max="12922" width="6.33203125" style="31" bestFit="1" customWidth="1"/>
    <col min="12923" max="12923" width="0" style="31" hidden="1" customWidth="1"/>
    <col min="12924" max="12924" width="6.44140625" style="31" bestFit="1" customWidth="1"/>
    <col min="12925" max="12925" width="0" style="31" hidden="1" customWidth="1"/>
    <col min="12926" max="12926" width="6.33203125" style="31" bestFit="1" customWidth="1"/>
    <col min="12927" max="12927" width="0" style="31" hidden="1" customWidth="1"/>
    <col min="12928" max="12928" width="6.44140625" style="31" bestFit="1" customWidth="1"/>
    <col min="12929" max="12929" width="0" style="31" hidden="1" customWidth="1"/>
    <col min="12930" max="12930" width="6.44140625" style="31" bestFit="1" customWidth="1"/>
    <col min="12931" max="12931" width="0" style="31" hidden="1" customWidth="1"/>
    <col min="12932" max="12932" width="6.44140625" style="31" customWidth="1"/>
    <col min="12933" max="12933" width="0" style="31" hidden="1" customWidth="1"/>
    <col min="12934" max="12934" width="6.6640625" style="31" customWidth="1"/>
    <col min="12935" max="12935" width="0" style="31" hidden="1" customWidth="1"/>
    <col min="12936" max="12936" width="6.44140625" style="31" bestFit="1" customWidth="1"/>
    <col min="12937" max="12937" width="0" style="31" hidden="1" customWidth="1"/>
    <col min="12938" max="13058" width="9.109375" style="31"/>
    <col min="13059" max="13059" width="18.33203125" style="31" customWidth="1"/>
    <col min="13060" max="13060" width="12.33203125" style="31" customWidth="1"/>
    <col min="13061" max="13061" width="7.88671875" style="31" customWidth="1"/>
    <col min="13062" max="13062" width="25" style="31" customWidth="1"/>
    <col min="13063" max="13063" width="11" style="31" customWidth="1"/>
    <col min="13064" max="13064" width="0" style="31" hidden="1" customWidth="1"/>
    <col min="13065" max="13065" width="10.88671875" style="31" customWidth="1"/>
    <col min="13066" max="13066" width="0" style="31" hidden="1" customWidth="1"/>
    <col min="13067" max="13067" width="9.109375" style="31"/>
    <col min="13068" max="13068" width="8.33203125" style="31" customWidth="1"/>
    <col min="13069" max="13071" width="0" style="31" hidden="1" customWidth="1"/>
    <col min="13072" max="13072" width="17" style="31" customWidth="1"/>
    <col min="13073" max="13073" width="0" style="31" hidden="1" customWidth="1"/>
    <col min="13074" max="13074" width="8.44140625" style="31" bestFit="1" customWidth="1"/>
    <col min="13075" max="13077" width="0" style="31" hidden="1" customWidth="1"/>
    <col min="13078" max="13078" width="8.88671875" style="31" customWidth="1"/>
    <col min="13079" max="13080" width="0" style="31" hidden="1" customWidth="1"/>
    <col min="13081" max="13081" width="8.44140625" style="31" customWidth="1"/>
    <col min="13082" max="13082" width="11.6640625" style="31" customWidth="1"/>
    <col min="13083" max="13083" width="10" style="31" customWidth="1"/>
    <col min="13084" max="13084" width="0" style="31" hidden="1" customWidth="1"/>
    <col min="13085" max="13085" width="14.33203125" style="31" customWidth="1"/>
    <col min="13086" max="13087" width="0" style="31" hidden="1" customWidth="1"/>
    <col min="13088" max="13088" width="11" style="31" customWidth="1"/>
    <col min="13089" max="13089" width="12.44140625" style="31" customWidth="1"/>
    <col min="13090" max="13090" width="0" style="31" hidden="1" customWidth="1"/>
    <col min="13091" max="13091" width="8.88671875" style="31" bestFit="1" customWidth="1"/>
    <col min="13092" max="13092" width="0" style="31" hidden="1" customWidth="1"/>
    <col min="13093" max="13093" width="9" style="31" customWidth="1"/>
    <col min="13094" max="13094" width="0" style="31" hidden="1" customWidth="1"/>
    <col min="13095" max="13095" width="9.44140625" style="31" bestFit="1" customWidth="1"/>
    <col min="13096" max="13096" width="0" style="31" hidden="1" customWidth="1"/>
    <col min="13097" max="13097" width="7.5546875" style="31" customWidth="1"/>
    <col min="13098" max="13098" width="0" style="31" hidden="1" customWidth="1"/>
    <col min="13099" max="13099" width="7.88671875" style="31" customWidth="1"/>
    <col min="13100" max="13100" width="0" style="31" hidden="1" customWidth="1"/>
    <col min="13101" max="13101" width="7.6640625" style="31" bestFit="1" customWidth="1"/>
    <col min="13102" max="13102" width="0" style="31" hidden="1" customWidth="1"/>
    <col min="13103" max="13103" width="7" style="31" bestFit="1" customWidth="1"/>
    <col min="13104" max="13104" width="0" style="31" hidden="1" customWidth="1"/>
    <col min="13105" max="13105" width="12.6640625" style="31" customWidth="1"/>
    <col min="13106" max="13106" width="0" style="31" hidden="1" customWidth="1"/>
    <col min="13107" max="13107" width="12" style="31" customWidth="1"/>
    <col min="13108" max="13108" width="0" style="31" hidden="1" customWidth="1"/>
    <col min="13109" max="13109" width="7" style="31" bestFit="1" customWidth="1"/>
    <col min="13110" max="13110" width="0" style="31" hidden="1" customWidth="1"/>
    <col min="13111" max="13111" width="7" style="31" bestFit="1" customWidth="1"/>
    <col min="13112" max="13112" width="0" style="31" hidden="1" customWidth="1"/>
    <col min="13113" max="13113" width="15" style="31" bestFit="1" customWidth="1"/>
    <col min="13114" max="13114" width="0" style="31" hidden="1" customWidth="1"/>
    <col min="13115" max="13115" width="7.6640625" style="31" bestFit="1" customWidth="1"/>
    <col min="13116" max="13117" width="0" style="31" hidden="1" customWidth="1"/>
    <col min="13118" max="13118" width="13.88671875" style="31" customWidth="1"/>
    <col min="13119" max="13119" width="0" style="31" hidden="1" customWidth="1"/>
    <col min="13120" max="13120" width="13.5546875" style="31" bestFit="1" customWidth="1"/>
    <col min="13121" max="13121" width="0" style="31" hidden="1" customWidth="1"/>
    <col min="13122" max="13122" width="10.109375" style="31" bestFit="1" customWidth="1"/>
    <col min="13123" max="13123" width="0" style="31" hidden="1" customWidth="1"/>
    <col min="13124" max="13124" width="13.44140625" style="31" customWidth="1"/>
    <col min="13125" max="13125" width="0" style="31" hidden="1" customWidth="1"/>
    <col min="13126" max="13126" width="11.88671875" style="31" bestFit="1" customWidth="1"/>
    <col min="13127" max="13127" width="0" style="31" hidden="1" customWidth="1"/>
    <col min="13128" max="13129" width="11.88671875" style="31" customWidth="1"/>
    <col min="13130" max="13130" width="6.44140625" style="31" bestFit="1" customWidth="1"/>
    <col min="13131" max="13131" width="0" style="31" hidden="1" customWidth="1"/>
    <col min="13132" max="13132" width="6.44140625" style="31" bestFit="1" customWidth="1"/>
    <col min="13133" max="13133" width="0" style="31" hidden="1" customWidth="1"/>
    <col min="13134" max="13134" width="6.44140625" style="31" bestFit="1" customWidth="1"/>
    <col min="13135" max="13135" width="0" style="31" hidden="1" customWidth="1"/>
    <col min="13136" max="13136" width="7" style="31" bestFit="1" customWidth="1"/>
    <col min="13137" max="13137" width="0" style="31" hidden="1" customWidth="1"/>
    <col min="13138" max="13138" width="6.44140625" style="31" bestFit="1" customWidth="1"/>
    <col min="13139" max="13139" width="0" style="31" hidden="1" customWidth="1"/>
    <col min="13140" max="13140" width="6.44140625" style="31" bestFit="1" customWidth="1"/>
    <col min="13141" max="13141" width="0" style="31" hidden="1" customWidth="1"/>
    <col min="13142" max="13142" width="6.44140625" style="31" bestFit="1" customWidth="1"/>
    <col min="13143" max="13143" width="0" style="31" hidden="1" customWidth="1"/>
    <col min="13144" max="13144" width="6.44140625" style="31" bestFit="1" customWidth="1"/>
    <col min="13145" max="13145" width="0" style="31" hidden="1" customWidth="1"/>
    <col min="13146" max="13146" width="7" style="31" bestFit="1" customWidth="1"/>
    <col min="13147" max="13147" width="0" style="31" hidden="1" customWidth="1"/>
    <col min="13148" max="13148" width="6.44140625" style="31" bestFit="1" customWidth="1"/>
    <col min="13149" max="13149" width="0" style="31" hidden="1" customWidth="1"/>
    <col min="13150" max="13150" width="6.44140625" style="31" bestFit="1" customWidth="1"/>
    <col min="13151" max="13151" width="0" style="31" hidden="1" customWidth="1"/>
    <col min="13152" max="13152" width="6.44140625" style="31" bestFit="1" customWidth="1"/>
    <col min="13153" max="13153" width="0" style="31" hidden="1" customWidth="1"/>
    <col min="13154" max="13154" width="8.5546875" style="31" bestFit="1" customWidth="1"/>
    <col min="13155" max="13157" width="0" style="31" hidden="1" customWidth="1"/>
    <col min="13158" max="13158" width="7.33203125" style="31" bestFit="1" customWidth="1"/>
    <col min="13159" max="13159" width="0" style="31" hidden="1" customWidth="1"/>
    <col min="13160" max="13160" width="6.44140625" style="31" bestFit="1" customWidth="1"/>
    <col min="13161" max="13161" width="0" style="31" hidden="1" customWidth="1"/>
    <col min="13162" max="13162" width="6.44140625" style="31" bestFit="1" customWidth="1"/>
    <col min="13163" max="13163" width="0" style="31" hidden="1" customWidth="1"/>
    <col min="13164" max="13164" width="6.44140625" style="31" bestFit="1" customWidth="1"/>
    <col min="13165" max="13165" width="0" style="31" hidden="1" customWidth="1"/>
    <col min="13166" max="13166" width="6.44140625" style="31" bestFit="1" customWidth="1"/>
    <col min="13167" max="13167" width="0" style="31" hidden="1" customWidth="1"/>
    <col min="13168" max="13168" width="7.33203125" style="31" bestFit="1" customWidth="1"/>
    <col min="13169" max="13169" width="0" style="31" hidden="1" customWidth="1"/>
    <col min="13170" max="13170" width="6.44140625" style="31" bestFit="1" customWidth="1"/>
    <col min="13171" max="13171" width="0" style="31" hidden="1" customWidth="1"/>
    <col min="13172" max="13172" width="7.33203125" style="31" bestFit="1" customWidth="1"/>
    <col min="13173" max="13173" width="0" style="31" hidden="1" customWidth="1"/>
    <col min="13174" max="13174" width="7" style="31" bestFit="1" customWidth="1"/>
    <col min="13175" max="13175" width="0" style="31" hidden="1" customWidth="1"/>
    <col min="13176" max="13176" width="6.44140625" style="31" bestFit="1" customWidth="1"/>
    <col min="13177" max="13177" width="0" style="31" hidden="1" customWidth="1"/>
    <col min="13178" max="13178" width="6.33203125" style="31" bestFit="1" customWidth="1"/>
    <col min="13179" max="13179" width="0" style="31" hidden="1" customWidth="1"/>
    <col min="13180" max="13180" width="6.44140625" style="31" bestFit="1" customWidth="1"/>
    <col min="13181" max="13181" width="0" style="31" hidden="1" customWidth="1"/>
    <col min="13182" max="13182" width="6.33203125" style="31" bestFit="1" customWidth="1"/>
    <col min="13183" max="13183" width="0" style="31" hidden="1" customWidth="1"/>
    <col min="13184" max="13184" width="6.44140625" style="31" bestFit="1" customWidth="1"/>
    <col min="13185" max="13185" width="0" style="31" hidden="1" customWidth="1"/>
    <col min="13186" max="13186" width="6.44140625" style="31" bestFit="1" customWidth="1"/>
    <col min="13187" max="13187" width="0" style="31" hidden="1" customWidth="1"/>
    <col min="13188" max="13188" width="6.44140625" style="31" customWidth="1"/>
    <col min="13189" max="13189" width="0" style="31" hidden="1" customWidth="1"/>
    <col min="13190" max="13190" width="6.6640625" style="31" customWidth="1"/>
    <col min="13191" max="13191" width="0" style="31" hidden="1" customWidth="1"/>
    <col min="13192" max="13192" width="6.44140625" style="31" bestFit="1" customWidth="1"/>
    <col min="13193" max="13193" width="0" style="31" hidden="1" customWidth="1"/>
    <col min="13194" max="13314" width="9.109375" style="31"/>
    <col min="13315" max="13315" width="18.33203125" style="31" customWidth="1"/>
    <col min="13316" max="13316" width="12.33203125" style="31" customWidth="1"/>
    <col min="13317" max="13317" width="7.88671875" style="31" customWidth="1"/>
    <col min="13318" max="13318" width="25" style="31" customWidth="1"/>
    <col min="13319" max="13319" width="11" style="31" customWidth="1"/>
    <col min="13320" max="13320" width="0" style="31" hidden="1" customWidth="1"/>
    <col min="13321" max="13321" width="10.88671875" style="31" customWidth="1"/>
    <col min="13322" max="13322" width="0" style="31" hidden="1" customWidth="1"/>
    <col min="13323" max="13323" width="9.109375" style="31"/>
    <col min="13324" max="13324" width="8.33203125" style="31" customWidth="1"/>
    <col min="13325" max="13327" width="0" style="31" hidden="1" customWidth="1"/>
    <col min="13328" max="13328" width="17" style="31" customWidth="1"/>
    <col min="13329" max="13329" width="0" style="31" hidden="1" customWidth="1"/>
    <col min="13330" max="13330" width="8.44140625" style="31" bestFit="1" customWidth="1"/>
    <col min="13331" max="13333" width="0" style="31" hidden="1" customWidth="1"/>
    <col min="13334" max="13334" width="8.88671875" style="31" customWidth="1"/>
    <col min="13335" max="13336" width="0" style="31" hidden="1" customWidth="1"/>
    <col min="13337" max="13337" width="8.44140625" style="31" customWidth="1"/>
    <col min="13338" max="13338" width="11.6640625" style="31" customWidth="1"/>
    <col min="13339" max="13339" width="10" style="31" customWidth="1"/>
    <col min="13340" max="13340" width="0" style="31" hidden="1" customWidth="1"/>
    <col min="13341" max="13341" width="14.33203125" style="31" customWidth="1"/>
    <col min="13342" max="13343" width="0" style="31" hidden="1" customWidth="1"/>
    <col min="13344" max="13344" width="11" style="31" customWidth="1"/>
    <col min="13345" max="13345" width="12.44140625" style="31" customWidth="1"/>
    <col min="13346" max="13346" width="0" style="31" hidden="1" customWidth="1"/>
    <col min="13347" max="13347" width="8.88671875" style="31" bestFit="1" customWidth="1"/>
    <col min="13348" max="13348" width="0" style="31" hidden="1" customWidth="1"/>
    <col min="13349" max="13349" width="9" style="31" customWidth="1"/>
    <col min="13350" max="13350" width="0" style="31" hidden="1" customWidth="1"/>
    <col min="13351" max="13351" width="9.44140625" style="31" bestFit="1" customWidth="1"/>
    <col min="13352" max="13352" width="0" style="31" hidden="1" customWidth="1"/>
    <col min="13353" max="13353" width="7.5546875" style="31" customWidth="1"/>
    <col min="13354" max="13354" width="0" style="31" hidden="1" customWidth="1"/>
    <col min="13355" max="13355" width="7.88671875" style="31" customWidth="1"/>
    <col min="13356" max="13356" width="0" style="31" hidden="1" customWidth="1"/>
    <col min="13357" max="13357" width="7.6640625" style="31" bestFit="1" customWidth="1"/>
    <col min="13358" max="13358" width="0" style="31" hidden="1" customWidth="1"/>
    <col min="13359" max="13359" width="7" style="31" bestFit="1" customWidth="1"/>
    <col min="13360" max="13360" width="0" style="31" hidden="1" customWidth="1"/>
    <col min="13361" max="13361" width="12.6640625" style="31" customWidth="1"/>
    <col min="13362" max="13362" width="0" style="31" hidden="1" customWidth="1"/>
    <col min="13363" max="13363" width="12" style="31" customWidth="1"/>
    <col min="13364" max="13364" width="0" style="31" hidden="1" customWidth="1"/>
    <col min="13365" max="13365" width="7" style="31" bestFit="1" customWidth="1"/>
    <col min="13366" max="13366" width="0" style="31" hidden="1" customWidth="1"/>
    <col min="13367" max="13367" width="7" style="31" bestFit="1" customWidth="1"/>
    <col min="13368" max="13368" width="0" style="31" hidden="1" customWidth="1"/>
    <col min="13369" max="13369" width="15" style="31" bestFit="1" customWidth="1"/>
    <col min="13370" max="13370" width="0" style="31" hidden="1" customWidth="1"/>
    <col min="13371" max="13371" width="7.6640625" style="31" bestFit="1" customWidth="1"/>
    <col min="13372" max="13373" width="0" style="31" hidden="1" customWidth="1"/>
    <col min="13374" max="13374" width="13.88671875" style="31" customWidth="1"/>
    <col min="13375" max="13375" width="0" style="31" hidden="1" customWidth="1"/>
    <col min="13376" max="13376" width="13.5546875" style="31" bestFit="1" customWidth="1"/>
    <col min="13377" max="13377" width="0" style="31" hidden="1" customWidth="1"/>
    <col min="13378" max="13378" width="10.109375" style="31" bestFit="1" customWidth="1"/>
    <col min="13379" max="13379" width="0" style="31" hidden="1" customWidth="1"/>
    <col min="13380" max="13380" width="13.44140625" style="31" customWidth="1"/>
    <col min="13381" max="13381" width="0" style="31" hidden="1" customWidth="1"/>
    <col min="13382" max="13382" width="11.88671875" style="31" bestFit="1" customWidth="1"/>
    <col min="13383" max="13383" width="0" style="31" hidden="1" customWidth="1"/>
    <col min="13384" max="13385" width="11.88671875" style="31" customWidth="1"/>
    <col min="13386" max="13386" width="6.44140625" style="31" bestFit="1" customWidth="1"/>
    <col min="13387" max="13387" width="0" style="31" hidden="1" customWidth="1"/>
    <col min="13388" max="13388" width="6.44140625" style="31" bestFit="1" customWidth="1"/>
    <col min="13389" max="13389" width="0" style="31" hidden="1" customWidth="1"/>
    <col min="13390" max="13390" width="6.44140625" style="31" bestFit="1" customWidth="1"/>
    <col min="13391" max="13391" width="0" style="31" hidden="1" customWidth="1"/>
    <col min="13392" max="13392" width="7" style="31" bestFit="1" customWidth="1"/>
    <col min="13393" max="13393" width="0" style="31" hidden="1" customWidth="1"/>
    <col min="13394" max="13394" width="6.44140625" style="31" bestFit="1" customWidth="1"/>
    <col min="13395" max="13395" width="0" style="31" hidden="1" customWidth="1"/>
    <col min="13396" max="13396" width="6.44140625" style="31" bestFit="1" customWidth="1"/>
    <col min="13397" max="13397" width="0" style="31" hidden="1" customWidth="1"/>
    <col min="13398" max="13398" width="6.44140625" style="31" bestFit="1" customWidth="1"/>
    <col min="13399" max="13399" width="0" style="31" hidden="1" customWidth="1"/>
    <col min="13400" max="13400" width="6.44140625" style="31" bestFit="1" customWidth="1"/>
    <col min="13401" max="13401" width="0" style="31" hidden="1" customWidth="1"/>
    <col min="13402" max="13402" width="7" style="31" bestFit="1" customWidth="1"/>
    <col min="13403" max="13403" width="0" style="31" hidden="1" customWidth="1"/>
    <col min="13404" max="13404" width="6.44140625" style="31" bestFit="1" customWidth="1"/>
    <col min="13405" max="13405" width="0" style="31" hidden="1" customWidth="1"/>
    <col min="13406" max="13406" width="6.44140625" style="31" bestFit="1" customWidth="1"/>
    <col min="13407" max="13407" width="0" style="31" hidden="1" customWidth="1"/>
    <col min="13408" max="13408" width="6.44140625" style="31" bestFit="1" customWidth="1"/>
    <col min="13409" max="13409" width="0" style="31" hidden="1" customWidth="1"/>
    <col min="13410" max="13410" width="8.5546875" style="31" bestFit="1" customWidth="1"/>
    <col min="13411" max="13413" width="0" style="31" hidden="1" customWidth="1"/>
    <col min="13414" max="13414" width="7.33203125" style="31" bestFit="1" customWidth="1"/>
    <col min="13415" max="13415" width="0" style="31" hidden="1" customWidth="1"/>
    <col min="13416" max="13416" width="6.44140625" style="31" bestFit="1" customWidth="1"/>
    <col min="13417" max="13417" width="0" style="31" hidden="1" customWidth="1"/>
    <col min="13418" max="13418" width="6.44140625" style="31" bestFit="1" customWidth="1"/>
    <col min="13419" max="13419" width="0" style="31" hidden="1" customWidth="1"/>
    <col min="13420" max="13420" width="6.44140625" style="31" bestFit="1" customWidth="1"/>
    <col min="13421" max="13421" width="0" style="31" hidden="1" customWidth="1"/>
    <col min="13422" max="13422" width="6.44140625" style="31" bestFit="1" customWidth="1"/>
    <col min="13423" max="13423" width="0" style="31" hidden="1" customWidth="1"/>
    <col min="13424" max="13424" width="7.33203125" style="31" bestFit="1" customWidth="1"/>
    <col min="13425" max="13425" width="0" style="31" hidden="1" customWidth="1"/>
    <col min="13426" max="13426" width="6.44140625" style="31" bestFit="1" customWidth="1"/>
    <col min="13427" max="13427" width="0" style="31" hidden="1" customWidth="1"/>
    <col min="13428" max="13428" width="7.33203125" style="31" bestFit="1" customWidth="1"/>
    <col min="13429" max="13429" width="0" style="31" hidden="1" customWidth="1"/>
    <col min="13430" max="13430" width="7" style="31" bestFit="1" customWidth="1"/>
    <col min="13431" max="13431" width="0" style="31" hidden="1" customWidth="1"/>
    <col min="13432" max="13432" width="6.44140625" style="31" bestFit="1" customWidth="1"/>
    <col min="13433" max="13433" width="0" style="31" hidden="1" customWidth="1"/>
    <col min="13434" max="13434" width="6.33203125" style="31" bestFit="1" customWidth="1"/>
    <col min="13435" max="13435" width="0" style="31" hidden="1" customWidth="1"/>
    <col min="13436" max="13436" width="6.44140625" style="31" bestFit="1" customWidth="1"/>
    <col min="13437" max="13437" width="0" style="31" hidden="1" customWidth="1"/>
    <col min="13438" max="13438" width="6.33203125" style="31" bestFit="1" customWidth="1"/>
    <col min="13439" max="13439" width="0" style="31" hidden="1" customWidth="1"/>
    <col min="13440" max="13440" width="6.44140625" style="31" bestFit="1" customWidth="1"/>
    <col min="13441" max="13441" width="0" style="31" hidden="1" customWidth="1"/>
    <col min="13442" max="13442" width="6.44140625" style="31" bestFit="1" customWidth="1"/>
    <col min="13443" max="13443" width="0" style="31" hidden="1" customWidth="1"/>
    <col min="13444" max="13444" width="6.44140625" style="31" customWidth="1"/>
    <col min="13445" max="13445" width="0" style="31" hidden="1" customWidth="1"/>
    <col min="13446" max="13446" width="6.6640625" style="31" customWidth="1"/>
    <col min="13447" max="13447" width="0" style="31" hidden="1" customWidth="1"/>
    <col min="13448" max="13448" width="6.44140625" style="31" bestFit="1" customWidth="1"/>
    <col min="13449" max="13449" width="0" style="31" hidden="1" customWidth="1"/>
    <col min="13450" max="13570" width="9.109375" style="31"/>
    <col min="13571" max="13571" width="18.33203125" style="31" customWidth="1"/>
    <col min="13572" max="13572" width="12.33203125" style="31" customWidth="1"/>
    <col min="13573" max="13573" width="7.88671875" style="31" customWidth="1"/>
    <col min="13574" max="13574" width="25" style="31" customWidth="1"/>
    <col min="13575" max="13575" width="11" style="31" customWidth="1"/>
    <col min="13576" max="13576" width="0" style="31" hidden="1" customWidth="1"/>
    <col min="13577" max="13577" width="10.88671875" style="31" customWidth="1"/>
    <col min="13578" max="13578" width="0" style="31" hidden="1" customWidth="1"/>
    <col min="13579" max="13579" width="9.109375" style="31"/>
    <col min="13580" max="13580" width="8.33203125" style="31" customWidth="1"/>
    <col min="13581" max="13583" width="0" style="31" hidden="1" customWidth="1"/>
    <col min="13584" max="13584" width="17" style="31" customWidth="1"/>
    <col min="13585" max="13585" width="0" style="31" hidden="1" customWidth="1"/>
    <col min="13586" max="13586" width="8.44140625" style="31" bestFit="1" customWidth="1"/>
    <col min="13587" max="13589" width="0" style="31" hidden="1" customWidth="1"/>
    <col min="13590" max="13590" width="8.88671875" style="31" customWidth="1"/>
    <col min="13591" max="13592" width="0" style="31" hidden="1" customWidth="1"/>
    <col min="13593" max="13593" width="8.44140625" style="31" customWidth="1"/>
    <col min="13594" max="13594" width="11.6640625" style="31" customWidth="1"/>
    <col min="13595" max="13595" width="10" style="31" customWidth="1"/>
    <col min="13596" max="13596" width="0" style="31" hidden="1" customWidth="1"/>
    <col min="13597" max="13597" width="14.33203125" style="31" customWidth="1"/>
    <col min="13598" max="13599" width="0" style="31" hidden="1" customWidth="1"/>
    <col min="13600" max="13600" width="11" style="31" customWidth="1"/>
    <col min="13601" max="13601" width="12.44140625" style="31" customWidth="1"/>
    <col min="13602" max="13602" width="0" style="31" hidden="1" customWidth="1"/>
    <col min="13603" max="13603" width="8.88671875" style="31" bestFit="1" customWidth="1"/>
    <col min="13604" max="13604" width="0" style="31" hidden="1" customWidth="1"/>
    <col min="13605" max="13605" width="9" style="31" customWidth="1"/>
    <col min="13606" max="13606" width="0" style="31" hidden="1" customWidth="1"/>
    <col min="13607" max="13607" width="9.44140625" style="31" bestFit="1" customWidth="1"/>
    <col min="13608" max="13608" width="0" style="31" hidden="1" customWidth="1"/>
    <col min="13609" max="13609" width="7.5546875" style="31" customWidth="1"/>
    <col min="13610" max="13610" width="0" style="31" hidden="1" customWidth="1"/>
    <col min="13611" max="13611" width="7.88671875" style="31" customWidth="1"/>
    <col min="13612" max="13612" width="0" style="31" hidden="1" customWidth="1"/>
    <col min="13613" max="13613" width="7.6640625" style="31" bestFit="1" customWidth="1"/>
    <col min="13614" max="13614" width="0" style="31" hidden="1" customWidth="1"/>
    <col min="13615" max="13615" width="7" style="31" bestFit="1" customWidth="1"/>
    <col min="13616" max="13616" width="0" style="31" hidden="1" customWidth="1"/>
    <col min="13617" max="13617" width="12.6640625" style="31" customWidth="1"/>
    <col min="13618" max="13618" width="0" style="31" hidden="1" customWidth="1"/>
    <col min="13619" max="13619" width="12" style="31" customWidth="1"/>
    <col min="13620" max="13620" width="0" style="31" hidden="1" customWidth="1"/>
    <col min="13621" max="13621" width="7" style="31" bestFit="1" customWidth="1"/>
    <col min="13622" max="13622" width="0" style="31" hidden="1" customWidth="1"/>
    <col min="13623" max="13623" width="7" style="31" bestFit="1" customWidth="1"/>
    <col min="13624" max="13624" width="0" style="31" hidden="1" customWidth="1"/>
    <col min="13625" max="13625" width="15" style="31" bestFit="1" customWidth="1"/>
    <col min="13626" max="13626" width="0" style="31" hidden="1" customWidth="1"/>
    <col min="13627" max="13627" width="7.6640625" style="31" bestFit="1" customWidth="1"/>
    <col min="13628" max="13629" width="0" style="31" hidden="1" customWidth="1"/>
    <col min="13630" max="13630" width="13.88671875" style="31" customWidth="1"/>
    <col min="13631" max="13631" width="0" style="31" hidden="1" customWidth="1"/>
    <col min="13632" max="13632" width="13.5546875" style="31" bestFit="1" customWidth="1"/>
    <col min="13633" max="13633" width="0" style="31" hidden="1" customWidth="1"/>
    <col min="13634" max="13634" width="10.109375" style="31" bestFit="1" customWidth="1"/>
    <col min="13635" max="13635" width="0" style="31" hidden="1" customWidth="1"/>
    <col min="13636" max="13636" width="13.44140625" style="31" customWidth="1"/>
    <col min="13637" max="13637" width="0" style="31" hidden="1" customWidth="1"/>
    <col min="13638" max="13638" width="11.88671875" style="31" bestFit="1" customWidth="1"/>
    <col min="13639" max="13639" width="0" style="31" hidden="1" customWidth="1"/>
    <col min="13640" max="13641" width="11.88671875" style="31" customWidth="1"/>
    <col min="13642" max="13642" width="6.44140625" style="31" bestFit="1" customWidth="1"/>
    <col min="13643" max="13643" width="0" style="31" hidden="1" customWidth="1"/>
    <col min="13644" max="13644" width="6.44140625" style="31" bestFit="1" customWidth="1"/>
    <col min="13645" max="13645" width="0" style="31" hidden="1" customWidth="1"/>
    <col min="13646" max="13646" width="6.44140625" style="31" bestFit="1" customWidth="1"/>
    <col min="13647" max="13647" width="0" style="31" hidden="1" customWidth="1"/>
    <col min="13648" max="13648" width="7" style="31" bestFit="1" customWidth="1"/>
    <col min="13649" max="13649" width="0" style="31" hidden="1" customWidth="1"/>
    <col min="13650" max="13650" width="6.44140625" style="31" bestFit="1" customWidth="1"/>
    <col min="13651" max="13651" width="0" style="31" hidden="1" customWidth="1"/>
    <col min="13652" max="13652" width="6.44140625" style="31" bestFit="1" customWidth="1"/>
    <col min="13653" max="13653" width="0" style="31" hidden="1" customWidth="1"/>
    <col min="13654" max="13654" width="6.44140625" style="31" bestFit="1" customWidth="1"/>
    <col min="13655" max="13655" width="0" style="31" hidden="1" customWidth="1"/>
    <col min="13656" max="13656" width="6.44140625" style="31" bestFit="1" customWidth="1"/>
    <col min="13657" max="13657" width="0" style="31" hidden="1" customWidth="1"/>
    <col min="13658" max="13658" width="7" style="31" bestFit="1" customWidth="1"/>
    <col min="13659" max="13659" width="0" style="31" hidden="1" customWidth="1"/>
    <col min="13660" max="13660" width="6.44140625" style="31" bestFit="1" customWidth="1"/>
    <col min="13661" max="13661" width="0" style="31" hidden="1" customWidth="1"/>
    <col min="13662" max="13662" width="6.44140625" style="31" bestFit="1" customWidth="1"/>
    <col min="13663" max="13663" width="0" style="31" hidden="1" customWidth="1"/>
    <col min="13664" max="13664" width="6.44140625" style="31" bestFit="1" customWidth="1"/>
    <col min="13665" max="13665" width="0" style="31" hidden="1" customWidth="1"/>
    <col min="13666" max="13666" width="8.5546875" style="31" bestFit="1" customWidth="1"/>
    <col min="13667" max="13669" width="0" style="31" hidden="1" customWidth="1"/>
    <col min="13670" max="13670" width="7.33203125" style="31" bestFit="1" customWidth="1"/>
    <col min="13671" max="13671" width="0" style="31" hidden="1" customWidth="1"/>
    <col min="13672" max="13672" width="6.44140625" style="31" bestFit="1" customWidth="1"/>
    <col min="13673" max="13673" width="0" style="31" hidden="1" customWidth="1"/>
    <col min="13674" max="13674" width="6.44140625" style="31" bestFit="1" customWidth="1"/>
    <col min="13675" max="13675" width="0" style="31" hidden="1" customWidth="1"/>
    <col min="13676" max="13676" width="6.44140625" style="31" bestFit="1" customWidth="1"/>
    <col min="13677" max="13677" width="0" style="31" hidden="1" customWidth="1"/>
    <col min="13678" max="13678" width="6.44140625" style="31" bestFit="1" customWidth="1"/>
    <col min="13679" max="13679" width="0" style="31" hidden="1" customWidth="1"/>
    <col min="13680" max="13680" width="7.33203125" style="31" bestFit="1" customWidth="1"/>
    <col min="13681" max="13681" width="0" style="31" hidden="1" customWidth="1"/>
    <col min="13682" max="13682" width="6.44140625" style="31" bestFit="1" customWidth="1"/>
    <col min="13683" max="13683" width="0" style="31" hidden="1" customWidth="1"/>
    <col min="13684" max="13684" width="7.33203125" style="31" bestFit="1" customWidth="1"/>
    <col min="13685" max="13685" width="0" style="31" hidden="1" customWidth="1"/>
    <col min="13686" max="13686" width="7" style="31" bestFit="1" customWidth="1"/>
    <col min="13687" max="13687" width="0" style="31" hidden="1" customWidth="1"/>
    <col min="13688" max="13688" width="6.44140625" style="31" bestFit="1" customWidth="1"/>
    <col min="13689" max="13689" width="0" style="31" hidden="1" customWidth="1"/>
    <col min="13690" max="13690" width="6.33203125" style="31" bestFit="1" customWidth="1"/>
    <col min="13691" max="13691" width="0" style="31" hidden="1" customWidth="1"/>
    <col min="13692" max="13692" width="6.44140625" style="31" bestFit="1" customWidth="1"/>
    <col min="13693" max="13693" width="0" style="31" hidden="1" customWidth="1"/>
    <col min="13694" max="13694" width="6.33203125" style="31" bestFit="1" customWidth="1"/>
    <col min="13695" max="13695" width="0" style="31" hidden="1" customWidth="1"/>
    <col min="13696" max="13696" width="6.44140625" style="31" bestFit="1" customWidth="1"/>
    <col min="13697" max="13697" width="0" style="31" hidden="1" customWidth="1"/>
    <col min="13698" max="13698" width="6.44140625" style="31" bestFit="1" customWidth="1"/>
    <col min="13699" max="13699" width="0" style="31" hidden="1" customWidth="1"/>
    <col min="13700" max="13700" width="6.44140625" style="31" customWidth="1"/>
    <col min="13701" max="13701" width="0" style="31" hidden="1" customWidth="1"/>
    <col min="13702" max="13702" width="6.6640625" style="31" customWidth="1"/>
    <col min="13703" max="13703" width="0" style="31" hidden="1" customWidth="1"/>
    <col min="13704" max="13704" width="6.44140625" style="31" bestFit="1" customWidth="1"/>
    <col min="13705" max="13705" width="0" style="31" hidden="1" customWidth="1"/>
    <col min="13706" max="13826" width="9.109375" style="31"/>
    <col min="13827" max="13827" width="18.33203125" style="31" customWidth="1"/>
    <col min="13828" max="13828" width="12.33203125" style="31" customWidth="1"/>
    <col min="13829" max="13829" width="7.88671875" style="31" customWidth="1"/>
    <col min="13830" max="13830" width="25" style="31" customWidth="1"/>
    <col min="13831" max="13831" width="11" style="31" customWidth="1"/>
    <col min="13832" max="13832" width="0" style="31" hidden="1" customWidth="1"/>
    <col min="13833" max="13833" width="10.88671875" style="31" customWidth="1"/>
    <col min="13834" max="13834" width="0" style="31" hidden="1" customWidth="1"/>
    <col min="13835" max="13835" width="9.109375" style="31"/>
    <col min="13836" max="13836" width="8.33203125" style="31" customWidth="1"/>
    <col min="13837" max="13839" width="0" style="31" hidden="1" customWidth="1"/>
    <col min="13840" max="13840" width="17" style="31" customWidth="1"/>
    <col min="13841" max="13841" width="0" style="31" hidden="1" customWidth="1"/>
    <col min="13842" max="13842" width="8.44140625" style="31" bestFit="1" customWidth="1"/>
    <col min="13843" max="13845" width="0" style="31" hidden="1" customWidth="1"/>
    <col min="13846" max="13846" width="8.88671875" style="31" customWidth="1"/>
    <col min="13847" max="13848" width="0" style="31" hidden="1" customWidth="1"/>
    <col min="13849" max="13849" width="8.44140625" style="31" customWidth="1"/>
    <col min="13850" max="13850" width="11.6640625" style="31" customWidth="1"/>
    <col min="13851" max="13851" width="10" style="31" customWidth="1"/>
    <col min="13852" max="13852" width="0" style="31" hidden="1" customWidth="1"/>
    <col min="13853" max="13853" width="14.33203125" style="31" customWidth="1"/>
    <col min="13854" max="13855" width="0" style="31" hidden="1" customWidth="1"/>
    <col min="13856" max="13856" width="11" style="31" customWidth="1"/>
    <col min="13857" max="13857" width="12.44140625" style="31" customWidth="1"/>
    <col min="13858" max="13858" width="0" style="31" hidden="1" customWidth="1"/>
    <col min="13859" max="13859" width="8.88671875" style="31" bestFit="1" customWidth="1"/>
    <col min="13860" max="13860" width="0" style="31" hidden="1" customWidth="1"/>
    <col min="13861" max="13861" width="9" style="31" customWidth="1"/>
    <col min="13862" max="13862" width="0" style="31" hidden="1" customWidth="1"/>
    <col min="13863" max="13863" width="9.44140625" style="31" bestFit="1" customWidth="1"/>
    <col min="13864" max="13864" width="0" style="31" hidden="1" customWidth="1"/>
    <col min="13865" max="13865" width="7.5546875" style="31" customWidth="1"/>
    <col min="13866" max="13866" width="0" style="31" hidden="1" customWidth="1"/>
    <col min="13867" max="13867" width="7.88671875" style="31" customWidth="1"/>
    <col min="13868" max="13868" width="0" style="31" hidden="1" customWidth="1"/>
    <col min="13869" max="13869" width="7.6640625" style="31" bestFit="1" customWidth="1"/>
    <col min="13870" max="13870" width="0" style="31" hidden="1" customWidth="1"/>
    <col min="13871" max="13871" width="7" style="31" bestFit="1" customWidth="1"/>
    <col min="13872" max="13872" width="0" style="31" hidden="1" customWidth="1"/>
    <col min="13873" max="13873" width="12.6640625" style="31" customWidth="1"/>
    <col min="13874" max="13874" width="0" style="31" hidden="1" customWidth="1"/>
    <col min="13875" max="13875" width="12" style="31" customWidth="1"/>
    <col min="13876" max="13876" width="0" style="31" hidden="1" customWidth="1"/>
    <col min="13877" max="13877" width="7" style="31" bestFit="1" customWidth="1"/>
    <col min="13878" max="13878" width="0" style="31" hidden="1" customWidth="1"/>
    <col min="13879" max="13879" width="7" style="31" bestFit="1" customWidth="1"/>
    <col min="13880" max="13880" width="0" style="31" hidden="1" customWidth="1"/>
    <col min="13881" max="13881" width="15" style="31" bestFit="1" customWidth="1"/>
    <col min="13882" max="13882" width="0" style="31" hidden="1" customWidth="1"/>
    <col min="13883" max="13883" width="7.6640625" style="31" bestFit="1" customWidth="1"/>
    <col min="13884" max="13885" width="0" style="31" hidden="1" customWidth="1"/>
    <col min="13886" max="13886" width="13.88671875" style="31" customWidth="1"/>
    <col min="13887" max="13887" width="0" style="31" hidden="1" customWidth="1"/>
    <col min="13888" max="13888" width="13.5546875" style="31" bestFit="1" customWidth="1"/>
    <col min="13889" max="13889" width="0" style="31" hidden="1" customWidth="1"/>
    <col min="13890" max="13890" width="10.109375" style="31" bestFit="1" customWidth="1"/>
    <col min="13891" max="13891" width="0" style="31" hidden="1" customWidth="1"/>
    <col min="13892" max="13892" width="13.44140625" style="31" customWidth="1"/>
    <col min="13893" max="13893" width="0" style="31" hidden="1" customWidth="1"/>
    <col min="13894" max="13894" width="11.88671875" style="31" bestFit="1" customWidth="1"/>
    <col min="13895" max="13895" width="0" style="31" hidden="1" customWidth="1"/>
    <col min="13896" max="13897" width="11.88671875" style="31" customWidth="1"/>
    <col min="13898" max="13898" width="6.44140625" style="31" bestFit="1" customWidth="1"/>
    <col min="13899" max="13899" width="0" style="31" hidden="1" customWidth="1"/>
    <col min="13900" max="13900" width="6.44140625" style="31" bestFit="1" customWidth="1"/>
    <col min="13901" max="13901" width="0" style="31" hidden="1" customWidth="1"/>
    <col min="13902" max="13902" width="6.44140625" style="31" bestFit="1" customWidth="1"/>
    <col min="13903" max="13903" width="0" style="31" hidden="1" customWidth="1"/>
    <col min="13904" max="13904" width="7" style="31" bestFit="1" customWidth="1"/>
    <col min="13905" max="13905" width="0" style="31" hidden="1" customWidth="1"/>
    <col min="13906" max="13906" width="6.44140625" style="31" bestFit="1" customWidth="1"/>
    <col min="13907" max="13907" width="0" style="31" hidden="1" customWidth="1"/>
    <col min="13908" max="13908" width="6.44140625" style="31" bestFit="1" customWidth="1"/>
    <col min="13909" max="13909" width="0" style="31" hidden="1" customWidth="1"/>
    <col min="13910" max="13910" width="6.44140625" style="31" bestFit="1" customWidth="1"/>
    <col min="13911" max="13911" width="0" style="31" hidden="1" customWidth="1"/>
    <col min="13912" max="13912" width="6.44140625" style="31" bestFit="1" customWidth="1"/>
    <col min="13913" max="13913" width="0" style="31" hidden="1" customWidth="1"/>
    <col min="13914" max="13914" width="7" style="31" bestFit="1" customWidth="1"/>
    <col min="13915" max="13915" width="0" style="31" hidden="1" customWidth="1"/>
    <col min="13916" max="13916" width="6.44140625" style="31" bestFit="1" customWidth="1"/>
    <col min="13917" max="13917" width="0" style="31" hidden="1" customWidth="1"/>
    <col min="13918" max="13918" width="6.44140625" style="31" bestFit="1" customWidth="1"/>
    <col min="13919" max="13919" width="0" style="31" hidden="1" customWidth="1"/>
    <col min="13920" max="13920" width="6.44140625" style="31" bestFit="1" customWidth="1"/>
    <col min="13921" max="13921" width="0" style="31" hidden="1" customWidth="1"/>
    <col min="13922" max="13922" width="8.5546875" style="31" bestFit="1" customWidth="1"/>
    <col min="13923" max="13925" width="0" style="31" hidden="1" customWidth="1"/>
    <col min="13926" max="13926" width="7.33203125" style="31" bestFit="1" customWidth="1"/>
    <col min="13927" max="13927" width="0" style="31" hidden="1" customWidth="1"/>
    <col min="13928" max="13928" width="6.44140625" style="31" bestFit="1" customWidth="1"/>
    <col min="13929" max="13929" width="0" style="31" hidden="1" customWidth="1"/>
    <col min="13930" max="13930" width="6.44140625" style="31" bestFit="1" customWidth="1"/>
    <col min="13931" max="13931" width="0" style="31" hidden="1" customWidth="1"/>
    <col min="13932" max="13932" width="6.44140625" style="31" bestFit="1" customWidth="1"/>
    <col min="13933" max="13933" width="0" style="31" hidden="1" customWidth="1"/>
    <col min="13934" max="13934" width="6.44140625" style="31" bestFit="1" customWidth="1"/>
    <col min="13935" max="13935" width="0" style="31" hidden="1" customWidth="1"/>
    <col min="13936" max="13936" width="7.33203125" style="31" bestFit="1" customWidth="1"/>
    <col min="13937" max="13937" width="0" style="31" hidden="1" customWidth="1"/>
    <col min="13938" max="13938" width="6.44140625" style="31" bestFit="1" customWidth="1"/>
    <col min="13939" max="13939" width="0" style="31" hidden="1" customWidth="1"/>
    <col min="13940" max="13940" width="7.33203125" style="31" bestFit="1" customWidth="1"/>
    <col min="13941" max="13941" width="0" style="31" hidden="1" customWidth="1"/>
    <col min="13942" max="13942" width="7" style="31" bestFit="1" customWidth="1"/>
    <col min="13943" max="13943" width="0" style="31" hidden="1" customWidth="1"/>
    <col min="13944" max="13944" width="6.44140625" style="31" bestFit="1" customWidth="1"/>
    <col min="13945" max="13945" width="0" style="31" hidden="1" customWidth="1"/>
    <col min="13946" max="13946" width="6.33203125" style="31" bestFit="1" customWidth="1"/>
    <col min="13947" max="13947" width="0" style="31" hidden="1" customWidth="1"/>
    <col min="13948" max="13948" width="6.44140625" style="31" bestFit="1" customWidth="1"/>
    <col min="13949" max="13949" width="0" style="31" hidden="1" customWidth="1"/>
    <col min="13950" max="13950" width="6.33203125" style="31" bestFit="1" customWidth="1"/>
    <col min="13951" max="13951" width="0" style="31" hidden="1" customWidth="1"/>
    <col min="13952" max="13952" width="6.44140625" style="31" bestFit="1" customWidth="1"/>
    <col min="13953" max="13953" width="0" style="31" hidden="1" customWidth="1"/>
    <col min="13954" max="13954" width="6.44140625" style="31" bestFit="1" customWidth="1"/>
    <col min="13955" max="13955" width="0" style="31" hidden="1" customWidth="1"/>
    <col min="13956" max="13956" width="6.44140625" style="31" customWidth="1"/>
    <col min="13957" max="13957" width="0" style="31" hidden="1" customWidth="1"/>
    <col min="13958" max="13958" width="6.6640625" style="31" customWidth="1"/>
    <col min="13959" max="13959" width="0" style="31" hidden="1" customWidth="1"/>
    <col min="13960" max="13960" width="6.44140625" style="31" bestFit="1" customWidth="1"/>
    <col min="13961" max="13961" width="0" style="31" hidden="1" customWidth="1"/>
    <col min="13962" max="14082" width="9.109375" style="31"/>
    <col min="14083" max="14083" width="18.33203125" style="31" customWidth="1"/>
    <col min="14084" max="14084" width="12.33203125" style="31" customWidth="1"/>
    <col min="14085" max="14085" width="7.88671875" style="31" customWidth="1"/>
    <col min="14086" max="14086" width="25" style="31" customWidth="1"/>
    <col min="14087" max="14087" width="11" style="31" customWidth="1"/>
    <col min="14088" max="14088" width="0" style="31" hidden="1" customWidth="1"/>
    <col min="14089" max="14089" width="10.88671875" style="31" customWidth="1"/>
    <col min="14090" max="14090" width="0" style="31" hidden="1" customWidth="1"/>
    <col min="14091" max="14091" width="9.109375" style="31"/>
    <col min="14092" max="14092" width="8.33203125" style="31" customWidth="1"/>
    <col min="14093" max="14095" width="0" style="31" hidden="1" customWidth="1"/>
    <col min="14096" max="14096" width="17" style="31" customWidth="1"/>
    <col min="14097" max="14097" width="0" style="31" hidden="1" customWidth="1"/>
    <col min="14098" max="14098" width="8.44140625" style="31" bestFit="1" customWidth="1"/>
    <col min="14099" max="14101" width="0" style="31" hidden="1" customWidth="1"/>
    <col min="14102" max="14102" width="8.88671875" style="31" customWidth="1"/>
    <col min="14103" max="14104" width="0" style="31" hidden="1" customWidth="1"/>
    <col min="14105" max="14105" width="8.44140625" style="31" customWidth="1"/>
    <col min="14106" max="14106" width="11.6640625" style="31" customWidth="1"/>
    <col min="14107" max="14107" width="10" style="31" customWidth="1"/>
    <col min="14108" max="14108" width="0" style="31" hidden="1" customWidth="1"/>
    <col min="14109" max="14109" width="14.33203125" style="31" customWidth="1"/>
    <col min="14110" max="14111" width="0" style="31" hidden="1" customWidth="1"/>
    <col min="14112" max="14112" width="11" style="31" customWidth="1"/>
    <col min="14113" max="14113" width="12.44140625" style="31" customWidth="1"/>
    <col min="14114" max="14114" width="0" style="31" hidden="1" customWidth="1"/>
    <col min="14115" max="14115" width="8.88671875" style="31" bestFit="1" customWidth="1"/>
    <col min="14116" max="14116" width="0" style="31" hidden="1" customWidth="1"/>
    <col min="14117" max="14117" width="9" style="31" customWidth="1"/>
    <col min="14118" max="14118" width="0" style="31" hidden="1" customWidth="1"/>
    <col min="14119" max="14119" width="9.44140625" style="31" bestFit="1" customWidth="1"/>
    <col min="14120" max="14120" width="0" style="31" hidden="1" customWidth="1"/>
    <col min="14121" max="14121" width="7.5546875" style="31" customWidth="1"/>
    <col min="14122" max="14122" width="0" style="31" hidden="1" customWidth="1"/>
    <col min="14123" max="14123" width="7.88671875" style="31" customWidth="1"/>
    <col min="14124" max="14124" width="0" style="31" hidden="1" customWidth="1"/>
    <col min="14125" max="14125" width="7.6640625" style="31" bestFit="1" customWidth="1"/>
    <col min="14126" max="14126" width="0" style="31" hidden="1" customWidth="1"/>
    <col min="14127" max="14127" width="7" style="31" bestFit="1" customWidth="1"/>
    <col min="14128" max="14128" width="0" style="31" hidden="1" customWidth="1"/>
    <col min="14129" max="14129" width="12.6640625" style="31" customWidth="1"/>
    <col min="14130" max="14130" width="0" style="31" hidden="1" customWidth="1"/>
    <col min="14131" max="14131" width="12" style="31" customWidth="1"/>
    <col min="14132" max="14132" width="0" style="31" hidden="1" customWidth="1"/>
    <col min="14133" max="14133" width="7" style="31" bestFit="1" customWidth="1"/>
    <col min="14134" max="14134" width="0" style="31" hidden="1" customWidth="1"/>
    <col min="14135" max="14135" width="7" style="31" bestFit="1" customWidth="1"/>
    <col min="14136" max="14136" width="0" style="31" hidden="1" customWidth="1"/>
    <col min="14137" max="14137" width="15" style="31" bestFit="1" customWidth="1"/>
    <col min="14138" max="14138" width="0" style="31" hidden="1" customWidth="1"/>
    <col min="14139" max="14139" width="7.6640625" style="31" bestFit="1" customWidth="1"/>
    <col min="14140" max="14141" width="0" style="31" hidden="1" customWidth="1"/>
    <col min="14142" max="14142" width="13.88671875" style="31" customWidth="1"/>
    <col min="14143" max="14143" width="0" style="31" hidden="1" customWidth="1"/>
    <col min="14144" max="14144" width="13.5546875" style="31" bestFit="1" customWidth="1"/>
    <col min="14145" max="14145" width="0" style="31" hidden="1" customWidth="1"/>
    <col min="14146" max="14146" width="10.109375" style="31" bestFit="1" customWidth="1"/>
    <col min="14147" max="14147" width="0" style="31" hidden="1" customWidth="1"/>
    <col min="14148" max="14148" width="13.44140625" style="31" customWidth="1"/>
    <col min="14149" max="14149" width="0" style="31" hidden="1" customWidth="1"/>
    <col min="14150" max="14150" width="11.88671875" style="31" bestFit="1" customWidth="1"/>
    <col min="14151" max="14151" width="0" style="31" hidden="1" customWidth="1"/>
    <col min="14152" max="14153" width="11.88671875" style="31" customWidth="1"/>
    <col min="14154" max="14154" width="6.44140625" style="31" bestFit="1" customWidth="1"/>
    <col min="14155" max="14155" width="0" style="31" hidden="1" customWidth="1"/>
    <col min="14156" max="14156" width="6.44140625" style="31" bestFit="1" customWidth="1"/>
    <col min="14157" max="14157" width="0" style="31" hidden="1" customWidth="1"/>
    <col min="14158" max="14158" width="6.44140625" style="31" bestFit="1" customWidth="1"/>
    <col min="14159" max="14159" width="0" style="31" hidden="1" customWidth="1"/>
    <col min="14160" max="14160" width="7" style="31" bestFit="1" customWidth="1"/>
    <col min="14161" max="14161" width="0" style="31" hidden="1" customWidth="1"/>
    <col min="14162" max="14162" width="6.44140625" style="31" bestFit="1" customWidth="1"/>
    <col min="14163" max="14163" width="0" style="31" hidden="1" customWidth="1"/>
    <col min="14164" max="14164" width="6.44140625" style="31" bestFit="1" customWidth="1"/>
    <col min="14165" max="14165" width="0" style="31" hidden="1" customWidth="1"/>
    <col min="14166" max="14166" width="6.44140625" style="31" bestFit="1" customWidth="1"/>
    <col min="14167" max="14167" width="0" style="31" hidden="1" customWidth="1"/>
    <col min="14168" max="14168" width="6.44140625" style="31" bestFit="1" customWidth="1"/>
    <col min="14169" max="14169" width="0" style="31" hidden="1" customWidth="1"/>
    <col min="14170" max="14170" width="7" style="31" bestFit="1" customWidth="1"/>
    <col min="14171" max="14171" width="0" style="31" hidden="1" customWidth="1"/>
    <col min="14172" max="14172" width="6.44140625" style="31" bestFit="1" customWidth="1"/>
    <col min="14173" max="14173" width="0" style="31" hidden="1" customWidth="1"/>
    <col min="14174" max="14174" width="6.44140625" style="31" bestFit="1" customWidth="1"/>
    <col min="14175" max="14175" width="0" style="31" hidden="1" customWidth="1"/>
    <col min="14176" max="14176" width="6.44140625" style="31" bestFit="1" customWidth="1"/>
    <col min="14177" max="14177" width="0" style="31" hidden="1" customWidth="1"/>
    <col min="14178" max="14178" width="8.5546875" style="31" bestFit="1" customWidth="1"/>
    <col min="14179" max="14181" width="0" style="31" hidden="1" customWidth="1"/>
    <col min="14182" max="14182" width="7.33203125" style="31" bestFit="1" customWidth="1"/>
    <col min="14183" max="14183" width="0" style="31" hidden="1" customWidth="1"/>
    <col min="14184" max="14184" width="6.44140625" style="31" bestFit="1" customWidth="1"/>
    <col min="14185" max="14185" width="0" style="31" hidden="1" customWidth="1"/>
    <col min="14186" max="14186" width="6.44140625" style="31" bestFit="1" customWidth="1"/>
    <col min="14187" max="14187" width="0" style="31" hidden="1" customWidth="1"/>
    <col min="14188" max="14188" width="6.44140625" style="31" bestFit="1" customWidth="1"/>
    <col min="14189" max="14189" width="0" style="31" hidden="1" customWidth="1"/>
    <col min="14190" max="14190" width="6.44140625" style="31" bestFit="1" customWidth="1"/>
    <col min="14191" max="14191" width="0" style="31" hidden="1" customWidth="1"/>
    <col min="14192" max="14192" width="7.33203125" style="31" bestFit="1" customWidth="1"/>
    <col min="14193" max="14193" width="0" style="31" hidden="1" customWidth="1"/>
    <col min="14194" max="14194" width="6.44140625" style="31" bestFit="1" customWidth="1"/>
    <col min="14195" max="14195" width="0" style="31" hidden="1" customWidth="1"/>
    <col min="14196" max="14196" width="7.33203125" style="31" bestFit="1" customWidth="1"/>
    <col min="14197" max="14197" width="0" style="31" hidden="1" customWidth="1"/>
    <col min="14198" max="14198" width="7" style="31" bestFit="1" customWidth="1"/>
    <col min="14199" max="14199" width="0" style="31" hidden="1" customWidth="1"/>
    <col min="14200" max="14200" width="6.44140625" style="31" bestFit="1" customWidth="1"/>
    <col min="14201" max="14201" width="0" style="31" hidden="1" customWidth="1"/>
    <col min="14202" max="14202" width="6.33203125" style="31" bestFit="1" customWidth="1"/>
    <col min="14203" max="14203" width="0" style="31" hidden="1" customWidth="1"/>
    <col min="14204" max="14204" width="6.44140625" style="31" bestFit="1" customWidth="1"/>
    <col min="14205" max="14205" width="0" style="31" hidden="1" customWidth="1"/>
    <col min="14206" max="14206" width="6.33203125" style="31" bestFit="1" customWidth="1"/>
    <col min="14207" max="14207" width="0" style="31" hidden="1" customWidth="1"/>
    <col min="14208" max="14208" width="6.44140625" style="31" bestFit="1" customWidth="1"/>
    <col min="14209" max="14209" width="0" style="31" hidden="1" customWidth="1"/>
    <col min="14210" max="14210" width="6.44140625" style="31" bestFit="1" customWidth="1"/>
    <col min="14211" max="14211" width="0" style="31" hidden="1" customWidth="1"/>
    <col min="14212" max="14212" width="6.44140625" style="31" customWidth="1"/>
    <col min="14213" max="14213" width="0" style="31" hidden="1" customWidth="1"/>
    <col min="14214" max="14214" width="6.6640625" style="31" customWidth="1"/>
    <col min="14215" max="14215" width="0" style="31" hidden="1" customWidth="1"/>
    <col min="14216" max="14216" width="6.44140625" style="31" bestFit="1" customWidth="1"/>
    <col min="14217" max="14217" width="0" style="31" hidden="1" customWidth="1"/>
    <col min="14218" max="14338" width="9.109375" style="31"/>
    <col min="14339" max="14339" width="18.33203125" style="31" customWidth="1"/>
    <col min="14340" max="14340" width="12.33203125" style="31" customWidth="1"/>
    <col min="14341" max="14341" width="7.88671875" style="31" customWidth="1"/>
    <col min="14342" max="14342" width="25" style="31" customWidth="1"/>
    <col min="14343" max="14343" width="11" style="31" customWidth="1"/>
    <col min="14344" max="14344" width="0" style="31" hidden="1" customWidth="1"/>
    <col min="14345" max="14345" width="10.88671875" style="31" customWidth="1"/>
    <col min="14346" max="14346" width="0" style="31" hidden="1" customWidth="1"/>
    <col min="14347" max="14347" width="9.109375" style="31"/>
    <col min="14348" max="14348" width="8.33203125" style="31" customWidth="1"/>
    <col min="14349" max="14351" width="0" style="31" hidden="1" customWidth="1"/>
    <col min="14352" max="14352" width="17" style="31" customWidth="1"/>
    <col min="14353" max="14353" width="0" style="31" hidden="1" customWidth="1"/>
    <col min="14354" max="14354" width="8.44140625" style="31" bestFit="1" customWidth="1"/>
    <col min="14355" max="14357" width="0" style="31" hidden="1" customWidth="1"/>
    <col min="14358" max="14358" width="8.88671875" style="31" customWidth="1"/>
    <col min="14359" max="14360" width="0" style="31" hidden="1" customWidth="1"/>
    <col min="14361" max="14361" width="8.44140625" style="31" customWidth="1"/>
    <col min="14362" max="14362" width="11.6640625" style="31" customWidth="1"/>
    <col min="14363" max="14363" width="10" style="31" customWidth="1"/>
    <col min="14364" max="14364" width="0" style="31" hidden="1" customWidth="1"/>
    <col min="14365" max="14365" width="14.33203125" style="31" customWidth="1"/>
    <col min="14366" max="14367" width="0" style="31" hidden="1" customWidth="1"/>
    <col min="14368" max="14368" width="11" style="31" customWidth="1"/>
    <col min="14369" max="14369" width="12.44140625" style="31" customWidth="1"/>
    <col min="14370" max="14370" width="0" style="31" hidden="1" customWidth="1"/>
    <col min="14371" max="14371" width="8.88671875" style="31" bestFit="1" customWidth="1"/>
    <col min="14372" max="14372" width="0" style="31" hidden="1" customWidth="1"/>
    <col min="14373" max="14373" width="9" style="31" customWidth="1"/>
    <col min="14374" max="14374" width="0" style="31" hidden="1" customWidth="1"/>
    <col min="14375" max="14375" width="9.44140625" style="31" bestFit="1" customWidth="1"/>
    <col min="14376" max="14376" width="0" style="31" hidden="1" customWidth="1"/>
    <col min="14377" max="14377" width="7.5546875" style="31" customWidth="1"/>
    <col min="14378" max="14378" width="0" style="31" hidden="1" customWidth="1"/>
    <col min="14379" max="14379" width="7.88671875" style="31" customWidth="1"/>
    <col min="14380" max="14380" width="0" style="31" hidden="1" customWidth="1"/>
    <col min="14381" max="14381" width="7.6640625" style="31" bestFit="1" customWidth="1"/>
    <col min="14382" max="14382" width="0" style="31" hidden="1" customWidth="1"/>
    <col min="14383" max="14383" width="7" style="31" bestFit="1" customWidth="1"/>
    <col min="14384" max="14384" width="0" style="31" hidden="1" customWidth="1"/>
    <col min="14385" max="14385" width="12.6640625" style="31" customWidth="1"/>
    <col min="14386" max="14386" width="0" style="31" hidden="1" customWidth="1"/>
    <col min="14387" max="14387" width="12" style="31" customWidth="1"/>
    <col min="14388" max="14388" width="0" style="31" hidden="1" customWidth="1"/>
    <col min="14389" max="14389" width="7" style="31" bestFit="1" customWidth="1"/>
    <col min="14390" max="14390" width="0" style="31" hidden="1" customWidth="1"/>
    <col min="14391" max="14391" width="7" style="31" bestFit="1" customWidth="1"/>
    <col min="14392" max="14392" width="0" style="31" hidden="1" customWidth="1"/>
    <col min="14393" max="14393" width="15" style="31" bestFit="1" customWidth="1"/>
    <col min="14394" max="14394" width="0" style="31" hidden="1" customWidth="1"/>
    <col min="14395" max="14395" width="7.6640625" style="31" bestFit="1" customWidth="1"/>
    <col min="14396" max="14397" width="0" style="31" hidden="1" customWidth="1"/>
    <col min="14398" max="14398" width="13.88671875" style="31" customWidth="1"/>
    <col min="14399" max="14399" width="0" style="31" hidden="1" customWidth="1"/>
    <col min="14400" max="14400" width="13.5546875" style="31" bestFit="1" customWidth="1"/>
    <col min="14401" max="14401" width="0" style="31" hidden="1" customWidth="1"/>
    <col min="14402" max="14402" width="10.109375" style="31" bestFit="1" customWidth="1"/>
    <col min="14403" max="14403" width="0" style="31" hidden="1" customWidth="1"/>
    <col min="14404" max="14404" width="13.44140625" style="31" customWidth="1"/>
    <col min="14405" max="14405" width="0" style="31" hidden="1" customWidth="1"/>
    <col min="14406" max="14406" width="11.88671875" style="31" bestFit="1" customWidth="1"/>
    <col min="14407" max="14407" width="0" style="31" hidden="1" customWidth="1"/>
    <col min="14408" max="14409" width="11.88671875" style="31" customWidth="1"/>
    <col min="14410" max="14410" width="6.44140625" style="31" bestFit="1" customWidth="1"/>
    <col min="14411" max="14411" width="0" style="31" hidden="1" customWidth="1"/>
    <col min="14412" max="14412" width="6.44140625" style="31" bestFit="1" customWidth="1"/>
    <col min="14413" max="14413" width="0" style="31" hidden="1" customWidth="1"/>
    <col min="14414" max="14414" width="6.44140625" style="31" bestFit="1" customWidth="1"/>
    <col min="14415" max="14415" width="0" style="31" hidden="1" customWidth="1"/>
    <col min="14416" max="14416" width="7" style="31" bestFit="1" customWidth="1"/>
    <col min="14417" max="14417" width="0" style="31" hidden="1" customWidth="1"/>
    <col min="14418" max="14418" width="6.44140625" style="31" bestFit="1" customWidth="1"/>
    <col min="14419" max="14419" width="0" style="31" hidden="1" customWidth="1"/>
    <col min="14420" max="14420" width="6.44140625" style="31" bestFit="1" customWidth="1"/>
    <col min="14421" max="14421" width="0" style="31" hidden="1" customWidth="1"/>
    <col min="14422" max="14422" width="6.44140625" style="31" bestFit="1" customWidth="1"/>
    <col min="14423" max="14423" width="0" style="31" hidden="1" customWidth="1"/>
    <col min="14424" max="14424" width="6.44140625" style="31" bestFit="1" customWidth="1"/>
    <col min="14425" max="14425" width="0" style="31" hidden="1" customWidth="1"/>
    <col min="14426" max="14426" width="7" style="31" bestFit="1" customWidth="1"/>
    <col min="14427" max="14427" width="0" style="31" hidden="1" customWidth="1"/>
    <col min="14428" max="14428" width="6.44140625" style="31" bestFit="1" customWidth="1"/>
    <col min="14429" max="14429" width="0" style="31" hidden="1" customWidth="1"/>
    <col min="14430" max="14430" width="6.44140625" style="31" bestFit="1" customWidth="1"/>
    <col min="14431" max="14431" width="0" style="31" hidden="1" customWidth="1"/>
    <col min="14432" max="14432" width="6.44140625" style="31" bestFit="1" customWidth="1"/>
    <col min="14433" max="14433" width="0" style="31" hidden="1" customWidth="1"/>
    <col min="14434" max="14434" width="8.5546875" style="31" bestFit="1" customWidth="1"/>
    <col min="14435" max="14437" width="0" style="31" hidden="1" customWidth="1"/>
    <col min="14438" max="14438" width="7.33203125" style="31" bestFit="1" customWidth="1"/>
    <col min="14439" max="14439" width="0" style="31" hidden="1" customWidth="1"/>
    <col min="14440" max="14440" width="6.44140625" style="31" bestFit="1" customWidth="1"/>
    <col min="14441" max="14441" width="0" style="31" hidden="1" customWidth="1"/>
    <col min="14442" max="14442" width="6.44140625" style="31" bestFit="1" customWidth="1"/>
    <col min="14443" max="14443" width="0" style="31" hidden="1" customWidth="1"/>
    <col min="14444" max="14444" width="6.44140625" style="31" bestFit="1" customWidth="1"/>
    <col min="14445" max="14445" width="0" style="31" hidden="1" customWidth="1"/>
    <col min="14446" max="14446" width="6.44140625" style="31" bestFit="1" customWidth="1"/>
    <col min="14447" max="14447" width="0" style="31" hidden="1" customWidth="1"/>
    <col min="14448" max="14448" width="7.33203125" style="31" bestFit="1" customWidth="1"/>
    <col min="14449" max="14449" width="0" style="31" hidden="1" customWidth="1"/>
    <col min="14450" max="14450" width="6.44140625" style="31" bestFit="1" customWidth="1"/>
    <col min="14451" max="14451" width="0" style="31" hidden="1" customWidth="1"/>
    <col min="14452" max="14452" width="7.33203125" style="31" bestFit="1" customWidth="1"/>
    <col min="14453" max="14453" width="0" style="31" hidden="1" customWidth="1"/>
    <col min="14454" max="14454" width="7" style="31" bestFit="1" customWidth="1"/>
    <col min="14455" max="14455" width="0" style="31" hidden="1" customWidth="1"/>
    <col min="14456" max="14456" width="6.44140625" style="31" bestFit="1" customWidth="1"/>
    <col min="14457" max="14457" width="0" style="31" hidden="1" customWidth="1"/>
    <col min="14458" max="14458" width="6.33203125" style="31" bestFit="1" customWidth="1"/>
    <col min="14459" max="14459" width="0" style="31" hidden="1" customWidth="1"/>
    <col min="14460" max="14460" width="6.44140625" style="31" bestFit="1" customWidth="1"/>
    <col min="14461" max="14461" width="0" style="31" hidden="1" customWidth="1"/>
    <col min="14462" max="14462" width="6.33203125" style="31" bestFit="1" customWidth="1"/>
    <col min="14463" max="14463" width="0" style="31" hidden="1" customWidth="1"/>
    <col min="14464" max="14464" width="6.44140625" style="31" bestFit="1" customWidth="1"/>
    <col min="14465" max="14465" width="0" style="31" hidden="1" customWidth="1"/>
    <col min="14466" max="14466" width="6.44140625" style="31" bestFit="1" customWidth="1"/>
    <col min="14467" max="14467" width="0" style="31" hidden="1" customWidth="1"/>
    <col min="14468" max="14468" width="6.44140625" style="31" customWidth="1"/>
    <col min="14469" max="14469" width="0" style="31" hidden="1" customWidth="1"/>
    <col min="14470" max="14470" width="6.6640625" style="31" customWidth="1"/>
    <col min="14471" max="14471" width="0" style="31" hidden="1" customWidth="1"/>
    <col min="14472" max="14472" width="6.44140625" style="31" bestFit="1" customWidth="1"/>
    <col min="14473" max="14473" width="0" style="31" hidden="1" customWidth="1"/>
    <col min="14474" max="14594" width="9.109375" style="31"/>
    <col min="14595" max="14595" width="18.33203125" style="31" customWidth="1"/>
    <col min="14596" max="14596" width="12.33203125" style="31" customWidth="1"/>
    <col min="14597" max="14597" width="7.88671875" style="31" customWidth="1"/>
    <col min="14598" max="14598" width="25" style="31" customWidth="1"/>
    <col min="14599" max="14599" width="11" style="31" customWidth="1"/>
    <col min="14600" max="14600" width="0" style="31" hidden="1" customWidth="1"/>
    <col min="14601" max="14601" width="10.88671875" style="31" customWidth="1"/>
    <col min="14602" max="14602" width="0" style="31" hidden="1" customWidth="1"/>
    <col min="14603" max="14603" width="9.109375" style="31"/>
    <col min="14604" max="14604" width="8.33203125" style="31" customWidth="1"/>
    <col min="14605" max="14607" width="0" style="31" hidden="1" customWidth="1"/>
    <col min="14608" max="14608" width="17" style="31" customWidth="1"/>
    <col min="14609" max="14609" width="0" style="31" hidden="1" customWidth="1"/>
    <col min="14610" max="14610" width="8.44140625" style="31" bestFit="1" customWidth="1"/>
    <col min="14611" max="14613" width="0" style="31" hidden="1" customWidth="1"/>
    <col min="14614" max="14614" width="8.88671875" style="31" customWidth="1"/>
    <col min="14615" max="14616" width="0" style="31" hidden="1" customWidth="1"/>
    <col min="14617" max="14617" width="8.44140625" style="31" customWidth="1"/>
    <col min="14618" max="14618" width="11.6640625" style="31" customWidth="1"/>
    <col min="14619" max="14619" width="10" style="31" customWidth="1"/>
    <col min="14620" max="14620" width="0" style="31" hidden="1" customWidth="1"/>
    <col min="14621" max="14621" width="14.33203125" style="31" customWidth="1"/>
    <col min="14622" max="14623" width="0" style="31" hidden="1" customWidth="1"/>
    <col min="14624" max="14624" width="11" style="31" customWidth="1"/>
    <col min="14625" max="14625" width="12.44140625" style="31" customWidth="1"/>
    <col min="14626" max="14626" width="0" style="31" hidden="1" customWidth="1"/>
    <col min="14627" max="14627" width="8.88671875" style="31" bestFit="1" customWidth="1"/>
    <col min="14628" max="14628" width="0" style="31" hidden="1" customWidth="1"/>
    <col min="14629" max="14629" width="9" style="31" customWidth="1"/>
    <col min="14630" max="14630" width="0" style="31" hidden="1" customWidth="1"/>
    <col min="14631" max="14631" width="9.44140625" style="31" bestFit="1" customWidth="1"/>
    <col min="14632" max="14632" width="0" style="31" hidden="1" customWidth="1"/>
    <col min="14633" max="14633" width="7.5546875" style="31" customWidth="1"/>
    <col min="14634" max="14634" width="0" style="31" hidden="1" customWidth="1"/>
    <col min="14635" max="14635" width="7.88671875" style="31" customWidth="1"/>
    <col min="14636" max="14636" width="0" style="31" hidden="1" customWidth="1"/>
    <col min="14637" max="14637" width="7.6640625" style="31" bestFit="1" customWidth="1"/>
    <col min="14638" max="14638" width="0" style="31" hidden="1" customWidth="1"/>
    <col min="14639" max="14639" width="7" style="31" bestFit="1" customWidth="1"/>
    <col min="14640" max="14640" width="0" style="31" hidden="1" customWidth="1"/>
    <col min="14641" max="14641" width="12.6640625" style="31" customWidth="1"/>
    <col min="14642" max="14642" width="0" style="31" hidden="1" customWidth="1"/>
    <col min="14643" max="14643" width="12" style="31" customWidth="1"/>
    <col min="14644" max="14644" width="0" style="31" hidden="1" customWidth="1"/>
    <col min="14645" max="14645" width="7" style="31" bestFit="1" customWidth="1"/>
    <col min="14646" max="14646" width="0" style="31" hidden="1" customWidth="1"/>
    <col min="14647" max="14647" width="7" style="31" bestFit="1" customWidth="1"/>
    <col min="14648" max="14648" width="0" style="31" hidden="1" customWidth="1"/>
    <col min="14649" max="14649" width="15" style="31" bestFit="1" customWidth="1"/>
    <col min="14650" max="14650" width="0" style="31" hidden="1" customWidth="1"/>
    <col min="14651" max="14651" width="7.6640625" style="31" bestFit="1" customWidth="1"/>
    <col min="14652" max="14653" width="0" style="31" hidden="1" customWidth="1"/>
    <col min="14654" max="14654" width="13.88671875" style="31" customWidth="1"/>
    <col min="14655" max="14655" width="0" style="31" hidden="1" customWidth="1"/>
    <col min="14656" max="14656" width="13.5546875" style="31" bestFit="1" customWidth="1"/>
    <col min="14657" max="14657" width="0" style="31" hidden="1" customWidth="1"/>
    <col min="14658" max="14658" width="10.109375" style="31" bestFit="1" customWidth="1"/>
    <col min="14659" max="14659" width="0" style="31" hidden="1" customWidth="1"/>
    <col min="14660" max="14660" width="13.44140625" style="31" customWidth="1"/>
    <col min="14661" max="14661" width="0" style="31" hidden="1" customWidth="1"/>
    <col min="14662" max="14662" width="11.88671875" style="31" bestFit="1" customWidth="1"/>
    <col min="14663" max="14663" width="0" style="31" hidden="1" customWidth="1"/>
    <col min="14664" max="14665" width="11.88671875" style="31" customWidth="1"/>
    <col min="14666" max="14666" width="6.44140625" style="31" bestFit="1" customWidth="1"/>
    <col min="14667" max="14667" width="0" style="31" hidden="1" customWidth="1"/>
    <col min="14668" max="14668" width="6.44140625" style="31" bestFit="1" customWidth="1"/>
    <col min="14669" max="14669" width="0" style="31" hidden="1" customWidth="1"/>
    <col min="14670" max="14670" width="6.44140625" style="31" bestFit="1" customWidth="1"/>
    <col min="14671" max="14671" width="0" style="31" hidden="1" customWidth="1"/>
    <col min="14672" max="14672" width="7" style="31" bestFit="1" customWidth="1"/>
    <col min="14673" max="14673" width="0" style="31" hidden="1" customWidth="1"/>
    <col min="14674" max="14674" width="6.44140625" style="31" bestFit="1" customWidth="1"/>
    <col min="14675" max="14675" width="0" style="31" hidden="1" customWidth="1"/>
    <col min="14676" max="14676" width="6.44140625" style="31" bestFit="1" customWidth="1"/>
    <col min="14677" max="14677" width="0" style="31" hidden="1" customWidth="1"/>
    <col min="14678" max="14678" width="6.44140625" style="31" bestFit="1" customWidth="1"/>
    <col min="14679" max="14679" width="0" style="31" hidden="1" customWidth="1"/>
    <col min="14680" max="14680" width="6.44140625" style="31" bestFit="1" customWidth="1"/>
    <col min="14681" max="14681" width="0" style="31" hidden="1" customWidth="1"/>
    <col min="14682" max="14682" width="7" style="31" bestFit="1" customWidth="1"/>
    <col min="14683" max="14683" width="0" style="31" hidden="1" customWidth="1"/>
    <col min="14684" max="14684" width="6.44140625" style="31" bestFit="1" customWidth="1"/>
    <col min="14685" max="14685" width="0" style="31" hidden="1" customWidth="1"/>
    <col min="14686" max="14686" width="6.44140625" style="31" bestFit="1" customWidth="1"/>
    <col min="14687" max="14687" width="0" style="31" hidden="1" customWidth="1"/>
    <col min="14688" max="14688" width="6.44140625" style="31" bestFit="1" customWidth="1"/>
    <col min="14689" max="14689" width="0" style="31" hidden="1" customWidth="1"/>
    <col min="14690" max="14690" width="8.5546875" style="31" bestFit="1" customWidth="1"/>
    <col min="14691" max="14693" width="0" style="31" hidden="1" customWidth="1"/>
    <col min="14694" max="14694" width="7.33203125" style="31" bestFit="1" customWidth="1"/>
    <col min="14695" max="14695" width="0" style="31" hidden="1" customWidth="1"/>
    <col min="14696" max="14696" width="6.44140625" style="31" bestFit="1" customWidth="1"/>
    <col min="14697" max="14697" width="0" style="31" hidden="1" customWidth="1"/>
    <col min="14698" max="14698" width="6.44140625" style="31" bestFit="1" customWidth="1"/>
    <col min="14699" max="14699" width="0" style="31" hidden="1" customWidth="1"/>
    <col min="14700" max="14700" width="6.44140625" style="31" bestFit="1" customWidth="1"/>
    <col min="14701" max="14701" width="0" style="31" hidden="1" customWidth="1"/>
    <col min="14702" max="14702" width="6.44140625" style="31" bestFit="1" customWidth="1"/>
    <col min="14703" max="14703" width="0" style="31" hidden="1" customWidth="1"/>
    <col min="14704" max="14704" width="7.33203125" style="31" bestFit="1" customWidth="1"/>
    <col min="14705" max="14705" width="0" style="31" hidden="1" customWidth="1"/>
    <col min="14706" max="14706" width="6.44140625" style="31" bestFit="1" customWidth="1"/>
    <col min="14707" max="14707" width="0" style="31" hidden="1" customWidth="1"/>
    <col min="14708" max="14708" width="7.33203125" style="31" bestFit="1" customWidth="1"/>
    <col min="14709" max="14709" width="0" style="31" hidden="1" customWidth="1"/>
    <col min="14710" max="14710" width="7" style="31" bestFit="1" customWidth="1"/>
    <col min="14711" max="14711" width="0" style="31" hidden="1" customWidth="1"/>
    <col min="14712" max="14712" width="6.44140625" style="31" bestFit="1" customWidth="1"/>
    <col min="14713" max="14713" width="0" style="31" hidden="1" customWidth="1"/>
    <col min="14714" max="14714" width="6.33203125" style="31" bestFit="1" customWidth="1"/>
    <col min="14715" max="14715" width="0" style="31" hidden="1" customWidth="1"/>
    <col min="14716" max="14716" width="6.44140625" style="31" bestFit="1" customWidth="1"/>
    <col min="14717" max="14717" width="0" style="31" hidden="1" customWidth="1"/>
    <col min="14718" max="14718" width="6.33203125" style="31" bestFit="1" customWidth="1"/>
    <col min="14719" max="14719" width="0" style="31" hidden="1" customWidth="1"/>
    <col min="14720" max="14720" width="6.44140625" style="31" bestFit="1" customWidth="1"/>
    <col min="14721" max="14721" width="0" style="31" hidden="1" customWidth="1"/>
    <col min="14722" max="14722" width="6.44140625" style="31" bestFit="1" customWidth="1"/>
    <col min="14723" max="14723" width="0" style="31" hidden="1" customWidth="1"/>
    <col min="14724" max="14724" width="6.44140625" style="31" customWidth="1"/>
    <col min="14725" max="14725" width="0" style="31" hidden="1" customWidth="1"/>
    <col min="14726" max="14726" width="6.6640625" style="31" customWidth="1"/>
    <col min="14727" max="14727" width="0" style="31" hidden="1" customWidth="1"/>
    <col min="14728" max="14728" width="6.44140625" style="31" bestFit="1" customWidth="1"/>
    <col min="14729" max="14729" width="0" style="31" hidden="1" customWidth="1"/>
    <col min="14730" max="14850" width="9.109375" style="31"/>
    <col min="14851" max="14851" width="18.33203125" style="31" customWidth="1"/>
    <col min="14852" max="14852" width="12.33203125" style="31" customWidth="1"/>
    <col min="14853" max="14853" width="7.88671875" style="31" customWidth="1"/>
    <col min="14854" max="14854" width="25" style="31" customWidth="1"/>
    <col min="14855" max="14855" width="11" style="31" customWidth="1"/>
    <col min="14856" max="14856" width="0" style="31" hidden="1" customWidth="1"/>
    <col min="14857" max="14857" width="10.88671875" style="31" customWidth="1"/>
    <col min="14858" max="14858" width="0" style="31" hidden="1" customWidth="1"/>
    <col min="14859" max="14859" width="9.109375" style="31"/>
    <col min="14860" max="14860" width="8.33203125" style="31" customWidth="1"/>
    <col min="14861" max="14863" width="0" style="31" hidden="1" customWidth="1"/>
    <col min="14864" max="14864" width="17" style="31" customWidth="1"/>
    <col min="14865" max="14865" width="0" style="31" hidden="1" customWidth="1"/>
    <col min="14866" max="14866" width="8.44140625" style="31" bestFit="1" customWidth="1"/>
    <col min="14867" max="14869" width="0" style="31" hidden="1" customWidth="1"/>
    <col min="14870" max="14870" width="8.88671875" style="31" customWidth="1"/>
    <col min="14871" max="14872" width="0" style="31" hidden="1" customWidth="1"/>
    <col min="14873" max="14873" width="8.44140625" style="31" customWidth="1"/>
    <col min="14874" max="14874" width="11.6640625" style="31" customWidth="1"/>
    <col min="14875" max="14875" width="10" style="31" customWidth="1"/>
    <col min="14876" max="14876" width="0" style="31" hidden="1" customWidth="1"/>
    <col min="14877" max="14877" width="14.33203125" style="31" customWidth="1"/>
    <col min="14878" max="14879" width="0" style="31" hidden="1" customWidth="1"/>
    <col min="14880" max="14880" width="11" style="31" customWidth="1"/>
    <col min="14881" max="14881" width="12.44140625" style="31" customWidth="1"/>
    <col min="14882" max="14882" width="0" style="31" hidden="1" customWidth="1"/>
    <col min="14883" max="14883" width="8.88671875" style="31" bestFit="1" customWidth="1"/>
    <col min="14884" max="14884" width="0" style="31" hidden="1" customWidth="1"/>
    <col min="14885" max="14885" width="9" style="31" customWidth="1"/>
    <col min="14886" max="14886" width="0" style="31" hidden="1" customWidth="1"/>
    <col min="14887" max="14887" width="9.44140625" style="31" bestFit="1" customWidth="1"/>
    <col min="14888" max="14888" width="0" style="31" hidden="1" customWidth="1"/>
    <col min="14889" max="14889" width="7.5546875" style="31" customWidth="1"/>
    <col min="14890" max="14890" width="0" style="31" hidden="1" customWidth="1"/>
    <col min="14891" max="14891" width="7.88671875" style="31" customWidth="1"/>
    <col min="14892" max="14892" width="0" style="31" hidden="1" customWidth="1"/>
    <col min="14893" max="14893" width="7.6640625" style="31" bestFit="1" customWidth="1"/>
    <col min="14894" max="14894" width="0" style="31" hidden="1" customWidth="1"/>
    <col min="14895" max="14895" width="7" style="31" bestFit="1" customWidth="1"/>
    <col min="14896" max="14896" width="0" style="31" hidden="1" customWidth="1"/>
    <col min="14897" max="14897" width="12.6640625" style="31" customWidth="1"/>
    <col min="14898" max="14898" width="0" style="31" hidden="1" customWidth="1"/>
    <col min="14899" max="14899" width="12" style="31" customWidth="1"/>
    <col min="14900" max="14900" width="0" style="31" hidden="1" customWidth="1"/>
    <col min="14901" max="14901" width="7" style="31" bestFit="1" customWidth="1"/>
    <col min="14902" max="14902" width="0" style="31" hidden="1" customWidth="1"/>
    <col min="14903" max="14903" width="7" style="31" bestFit="1" customWidth="1"/>
    <col min="14904" max="14904" width="0" style="31" hidden="1" customWidth="1"/>
    <col min="14905" max="14905" width="15" style="31" bestFit="1" customWidth="1"/>
    <col min="14906" max="14906" width="0" style="31" hidden="1" customWidth="1"/>
    <col min="14907" max="14907" width="7.6640625" style="31" bestFit="1" customWidth="1"/>
    <col min="14908" max="14909" width="0" style="31" hidden="1" customWidth="1"/>
    <col min="14910" max="14910" width="13.88671875" style="31" customWidth="1"/>
    <col min="14911" max="14911" width="0" style="31" hidden="1" customWidth="1"/>
    <col min="14912" max="14912" width="13.5546875" style="31" bestFit="1" customWidth="1"/>
    <col min="14913" max="14913" width="0" style="31" hidden="1" customWidth="1"/>
    <col min="14914" max="14914" width="10.109375" style="31" bestFit="1" customWidth="1"/>
    <col min="14915" max="14915" width="0" style="31" hidden="1" customWidth="1"/>
    <col min="14916" max="14916" width="13.44140625" style="31" customWidth="1"/>
    <col min="14917" max="14917" width="0" style="31" hidden="1" customWidth="1"/>
    <col min="14918" max="14918" width="11.88671875" style="31" bestFit="1" customWidth="1"/>
    <col min="14919" max="14919" width="0" style="31" hidden="1" customWidth="1"/>
    <col min="14920" max="14921" width="11.88671875" style="31" customWidth="1"/>
    <col min="14922" max="14922" width="6.44140625" style="31" bestFit="1" customWidth="1"/>
    <col min="14923" max="14923" width="0" style="31" hidden="1" customWidth="1"/>
    <col min="14924" max="14924" width="6.44140625" style="31" bestFit="1" customWidth="1"/>
    <col min="14925" max="14925" width="0" style="31" hidden="1" customWidth="1"/>
    <col min="14926" max="14926" width="6.44140625" style="31" bestFit="1" customWidth="1"/>
    <col min="14927" max="14927" width="0" style="31" hidden="1" customWidth="1"/>
    <col min="14928" max="14928" width="7" style="31" bestFit="1" customWidth="1"/>
    <col min="14929" max="14929" width="0" style="31" hidden="1" customWidth="1"/>
    <col min="14930" max="14930" width="6.44140625" style="31" bestFit="1" customWidth="1"/>
    <col min="14931" max="14931" width="0" style="31" hidden="1" customWidth="1"/>
    <col min="14932" max="14932" width="6.44140625" style="31" bestFit="1" customWidth="1"/>
    <col min="14933" max="14933" width="0" style="31" hidden="1" customWidth="1"/>
    <col min="14934" max="14934" width="6.44140625" style="31" bestFit="1" customWidth="1"/>
    <col min="14935" max="14935" width="0" style="31" hidden="1" customWidth="1"/>
    <col min="14936" max="14936" width="6.44140625" style="31" bestFit="1" customWidth="1"/>
    <col min="14937" max="14937" width="0" style="31" hidden="1" customWidth="1"/>
    <col min="14938" max="14938" width="7" style="31" bestFit="1" customWidth="1"/>
    <col min="14939" max="14939" width="0" style="31" hidden="1" customWidth="1"/>
    <col min="14940" max="14940" width="6.44140625" style="31" bestFit="1" customWidth="1"/>
    <col min="14941" max="14941" width="0" style="31" hidden="1" customWidth="1"/>
    <col min="14942" max="14942" width="6.44140625" style="31" bestFit="1" customWidth="1"/>
    <col min="14943" max="14943" width="0" style="31" hidden="1" customWidth="1"/>
    <col min="14944" max="14944" width="6.44140625" style="31" bestFit="1" customWidth="1"/>
    <col min="14945" max="14945" width="0" style="31" hidden="1" customWidth="1"/>
    <col min="14946" max="14946" width="8.5546875" style="31" bestFit="1" customWidth="1"/>
    <col min="14947" max="14949" width="0" style="31" hidden="1" customWidth="1"/>
    <col min="14950" max="14950" width="7.33203125" style="31" bestFit="1" customWidth="1"/>
    <col min="14951" max="14951" width="0" style="31" hidden="1" customWidth="1"/>
    <col min="14952" max="14952" width="6.44140625" style="31" bestFit="1" customWidth="1"/>
    <col min="14953" max="14953" width="0" style="31" hidden="1" customWidth="1"/>
    <col min="14954" max="14954" width="6.44140625" style="31" bestFit="1" customWidth="1"/>
    <col min="14955" max="14955" width="0" style="31" hidden="1" customWidth="1"/>
    <col min="14956" max="14956" width="6.44140625" style="31" bestFit="1" customWidth="1"/>
    <col min="14957" max="14957" width="0" style="31" hidden="1" customWidth="1"/>
    <col min="14958" max="14958" width="6.44140625" style="31" bestFit="1" customWidth="1"/>
    <col min="14959" max="14959" width="0" style="31" hidden="1" customWidth="1"/>
    <col min="14960" max="14960" width="7.33203125" style="31" bestFit="1" customWidth="1"/>
    <col min="14961" max="14961" width="0" style="31" hidden="1" customWidth="1"/>
    <col min="14962" max="14962" width="6.44140625" style="31" bestFit="1" customWidth="1"/>
    <col min="14963" max="14963" width="0" style="31" hidden="1" customWidth="1"/>
    <col min="14964" max="14964" width="7.33203125" style="31" bestFit="1" customWidth="1"/>
    <col min="14965" max="14965" width="0" style="31" hidden="1" customWidth="1"/>
    <col min="14966" max="14966" width="7" style="31" bestFit="1" customWidth="1"/>
    <col min="14967" max="14967" width="0" style="31" hidden="1" customWidth="1"/>
    <col min="14968" max="14968" width="6.44140625" style="31" bestFit="1" customWidth="1"/>
    <col min="14969" max="14969" width="0" style="31" hidden="1" customWidth="1"/>
    <col min="14970" max="14970" width="6.33203125" style="31" bestFit="1" customWidth="1"/>
    <col min="14971" max="14971" width="0" style="31" hidden="1" customWidth="1"/>
    <col min="14972" max="14972" width="6.44140625" style="31" bestFit="1" customWidth="1"/>
    <col min="14973" max="14973" width="0" style="31" hidden="1" customWidth="1"/>
    <col min="14974" max="14974" width="6.33203125" style="31" bestFit="1" customWidth="1"/>
    <col min="14975" max="14975" width="0" style="31" hidden="1" customWidth="1"/>
    <col min="14976" max="14976" width="6.44140625" style="31" bestFit="1" customWidth="1"/>
    <col min="14977" max="14977" width="0" style="31" hidden="1" customWidth="1"/>
    <col min="14978" max="14978" width="6.44140625" style="31" bestFit="1" customWidth="1"/>
    <col min="14979" max="14979" width="0" style="31" hidden="1" customWidth="1"/>
    <col min="14980" max="14980" width="6.44140625" style="31" customWidth="1"/>
    <col min="14981" max="14981" width="0" style="31" hidden="1" customWidth="1"/>
    <col min="14982" max="14982" width="6.6640625" style="31" customWidth="1"/>
    <col min="14983" max="14983" width="0" style="31" hidden="1" customWidth="1"/>
    <col min="14984" max="14984" width="6.44140625" style="31" bestFit="1" customWidth="1"/>
    <col min="14985" max="14985" width="0" style="31" hidden="1" customWidth="1"/>
    <col min="14986" max="15106" width="9.109375" style="31"/>
    <col min="15107" max="15107" width="18.33203125" style="31" customWidth="1"/>
    <col min="15108" max="15108" width="12.33203125" style="31" customWidth="1"/>
    <col min="15109" max="15109" width="7.88671875" style="31" customWidth="1"/>
    <col min="15110" max="15110" width="25" style="31" customWidth="1"/>
    <col min="15111" max="15111" width="11" style="31" customWidth="1"/>
    <col min="15112" max="15112" width="0" style="31" hidden="1" customWidth="1"/>
    <col min="15113" max="15113" width="10.88671875" style="31" customWidth="1"/>
    <col min="15114" max="15114" width="0" style="31" hidden="1" customWidth="1"/>
    <col min="15115" max="15115" width="9.109375" style="31"/>
    <col min="15116" max="15116" width="8.33203125" style="31" customWidth="1"/>
    <col min="15117" max="15119" width="0" style="31" hidden="1" customWidth="1"/>
    <col min="15120" max="15120" width="17" style="31" customWidth="1"/>
    <col min="15121" max="15121" width="0" style="31" hidden="1" customWidth="1"/>
    <col min="15122" max="15122" width="8.44140625" style="31" bestFit="1" customWidth="1"/>
    <col min="15123" max="15125" width="0" style="31" hidden="1" customWidth="1"/>
    <col min="15126" max="15126" width="8.88671875" style="31" customWidth="1"/>
    <col min="15127" max="15128" width="0" style="31" hidden="1" customWidth="1"/>
    <col min="15129" max="15129" width="8.44140625" style="31" customWidth="1"/>
    <col min="15130" max="15130" width="11.6640625" style="31" customWidth="1"/>
    <col min="15131" max="15131" width="10" style="31" customWidth="1"/>
    <col min="15132" max="15132" width="0" style="31" hidden="1" customWidth="1"/>
    <col min="15133" max="15133" width="14.33203125" style="31" customWidth="1"/>
    <col min="15134" max="15135" width="0" style="31" hidden="1" customWidth="1"/>
    <col min="15136" max="15136" width="11" style="31" customWidth="1"/>
    <col min="15137" max="15137" width="12.44140625" style="31" customWidth="1"/>
    <col min="15138" max="15138" width="0" style="31" hidden="1" customWidth="1"/>
    <col min="15139" max="15139" width="8.88671875" style="31" bestFit="1" customWidth="1"/>
    <col min="15140" max="15140" width="0" style="31" hidden="1" customWidth="1"/>
    <col min="15141" max="15141" width="9" style="31" customWidth="1"/>
    <col min="15142" max="15142" width="0" style="31" hidden="1" customWidth="1"/>
    <col min="15143" max="15143" width="9.44140625" style="31" bestFit="1" customWidth="1"/>
    <col min="15144" max="15144" width="0" style="31" hidden="1" customWidth="1"/>
    <col min="15145" max="15145" width="7.5546875" style="31" customWidth="1"/>
    <col min="15146" max="15146" width="0" style="31" hidden="1" customWidth="1"/>
    <col min="15147" max="15147" width="7.88671875" style="31" customWidth="1"/>
    <col min="15148" max="15148" width="0" style="31" hidden="1" customWidth="1"/>
    <col min="15149" max="15149" width="7.6640625" style="31" bestFit="1" customWidth="1"/>
    <col min="15150" max="15150" width="0" style="31" hidden="1" customWidth="1"/>
    <col min="15151" max="15151" width="7" style="31" bestFit="1" customWidth="1"/>
    <col min="15152" max="15152" width="0" style="31" hidden="1" customWidth="1"/>
    <col min="15153" max="15153" width="12.6640625" style="31" customWidth="1"/>
    <col min="15154" max="15154" width="0" style="31" hidden="1" customWidth="1"/>
    <col min="15155" max="15155" width="12" style="31" customWidth="1"/>
    <col min="15156" max="15156" width="0" style="31" hidden="1" customWidth="1"/>
    <col min="15157" max="15157" width="7" style="31" bestFit="1" customWidth="1"/>
    <col min="15158" max="15158" width="0" style="31" hidden="1" customWidth="1"/>
    <col min="15159" max="15159" width="7" style="31" bestFit="1" customWidth="1"/>
    <col min="15160" max="15160" width="0" style="31" hidden="1" customWidth="1"/>
    <col min="15161" max="15161" width="15" style="31" bestFit="1" customWidth="1"/>
    <col min="15162" max="15162" width="0" style="31" hidden="1" customWidth="1"/>
    <col min="15163" max="15163" width="7.6640625" style="31" bestFit="1" customWidth="1"/>
    <col min="15164" max="15165" width="0" style="31" hidden="1" customWidth="1"/>
    <col min="15166" max="15166" width="13.88671875" style="31" customWidth="1"/>
    <col min="15167" max="15167" width="0" style="31" hidden="1" customWidth="1"/>
    <col min="15168" max="15168" width="13.5546875" style="31" bestFit="1" customWidth="1"/>
    <col min="15169" max="15169" width="0" style="31" hidden="1" customWidth="1"/>
    <col min="15170" max="15170" width="10.109375" style="31" bestFit="1" customWidth="1"/>
    <col min="15171" max="15171" width="0" style="31" hidden="1" customWidth="1"/>
    <col min="15172" max="15172" width="13.44140625" style="31" customWidth="1"/>
    <col min="15173" max="15173" width="0" style="31" hidden="1" customWidth="1"/>
    <col min="15174" max="15174" width="11.88671875" style="31" bestFit="1" customWidth="1"/>
    <col min="15175" max="15175" width="0" style="31" hidden="1" customWidth="1"/>
    <col min="15176" max="15177" width="11.88671875" style="31" customWidth="1"/>
    <col min="15178" max="15178" width="6.44140625" style="31" bestFit="1" customWidth="1"/>
    <col min="15179" max="15179" width="0" style="31" hidden="1" customWidth="1"/>
    <col min="15180" max="15180" width="6.44140625" style="31" bestFit="1" customWidth="1"/>
    <col min="15181" max="15181" width="0" style="31" hidden="1" customWidth="1"/>
    <col min="15182" max="15182" width="6.44140625" style="31" bestFit="1" customWidth="1"/>
    <col min="15183" max="15183" width="0" style="31" hidden="1" customWidth="1"/>
    <col min="15184" max="15184" width="7" style="31" bestFit="1" customWidth="1"/>
    <col min="15185" max="15185" width="0" style="31" hidden="1" customWidth="1"/>
    <col min="15186" max="15186" width="6.44140625" style="31" bestFit="1" customWidth="1"/>
    <col min="15187" max="15187" width="0" style="31" hidden="1" customWidth="1"/>
    <col min="15188" max="15188" width="6.44140625" style="31" bestFit="1" customWidth="1"/>
    <col min="15189" max="15189" width="0" style="31" hidden="1" customWidth="1"/>
    <col min="15190" max="15190" width="6.44140625" style="31" bestFit="1" customWidth="1"/>
    <col min="15191" max="15191" width="0" style="31" hidden="1" customWidth="1"/>
    <col min="15192" max="15192" width="6.44140625" style="31" bestFit="1" customWidth="1"/>
    <col min="15193" max="15193" width="0" style="31" hidden="1" customWidth="1"/>
    <col min="15194" max="15194" width="7" style="31" bestFit="1" customWidth="1"/>
    <col min="15195" max="15195" width="0" style="31" hidden="1" customWidth="1"/>
    <col min="15196" max="15196" width="6.44140625" style="31" bestFit="1" customWidth="1"/>
    <col min="15197" max="15197" width="0" style="31" hidden="1" customWidth="1"/>
    <col min="15198" max="15198" width="6.44140625" style="31" bestFit="1" customWidth="1"/>
    <col min="15199" max="15199" width="0" style="31" hidden="1" customWidth="1"/>
    <col min="15200" max="15200" width="6.44140625" style="31" bestFit="1" customWidth="1"/>
    <col min="15201" max="15201" width="0" style="31" hidden="1" customWidth="1"/>
    <col min="15202" max="15202" width="8.5546875" style="31" bestFit="1" customWidth="1"/>
    <col min="15203" max="15205" width="0" style="31" hidden="1" customWidth="1"/>
    <col min="15206" max="15206" width="7.33203125" style="31" bestFit="1" customWidth="1"/>
    <col min="15207" max="15207" width="0" style="31" hidden="1" customWidth="1"/>
    <col min="15208" max="15208" width="6.44140625" style="31" bestFit="1" customWidth="1"/>
    <col min="15209" max="15209" width="0" style="31" hidden="1" customWidth="1"/>
    <col min="15210" max="15210" width="6.44140625" style="31" bestFit="1" customWidth="1"/>
    <col min="15211" max="15211" width="0" style="31" hidden="1" customWidth="1"/>
    <col min="15212" max="15212" width="6.44140625" style="31" bestFit="1" customWidth="1"/>
    <col min="15213" max="15213" width="0" style="31" hidden="1" customWidth="1"/>
    <col min="15214" max="15214" width="6.44140625" style="31" bestFit="1" customWidth="1"/>
    <col min="15215" max="15215" width="0" style="31" hidden="1" customWidth="1"/>
    <col min="15216" max="15216" width="7.33203125" style="31" bestFit="1" customWidth="1"/>
    <col min="15217" max="15217" width="0" style="31" hidden="1" customWidth="1"/>
    <col min="15218" max="15218" width="6.44140625" style="31" bestFit="1" customWidth="1"/>
    <col min="15219" max="15219" width="0" style="31" hidden="1" customWidth="1"/>
    <col min="15220" max="15220" width="7.33203125" style="31" bestFit="1" customWidth="1"/>
    <col min="15221" max="15221" width="0" style="31" hidden="1" customWidth="1"/>
    <col min="15222" max="15222" width="7" style="31" bestFit="1" customWidth="1"/>
    <col min="15223" max="15223" width="0" style="31" hidden="1" customWidth="1"/>
    <col min="15224" max="15224" width="6.44140625" style="31" bestFit="1" customWidth="1"/>
    <col min="15225" max="15225" width="0" style="31" hidden="1" customWidth="1"/>
    <col min="15226" max="15226" width="6.33203125" style="31" bestFit="1" customWidth="1"/>
    <col min="15227" max="15227" width="0" style="31" hidden="1" customWidth="1"/>
    <col min="15228" max="15228" width="6.44140625" style="31" bestFit="1" customWidth="1"/>
    <col min="15229" max="15229" width="0" style="31" hidden="1" customWidth="1"/>
    <col min="15230" max="15230" width="6.33203125" style="31" bestFit="1" customWidth="1"/>
    <col min="15231" max="15231" width="0" style="31" hidden="1" customWidth="1"/>
    <col min="15232" max="15232" width="6.44140625" style="31" bestFit="1" customWidth="1"/>
    <col min="15233" max="15233" width="0" style="31" hidden="1" customWidth="1"/>
    <col min="15234" max="15234" width="6.44140625" style="31" bestFit="1" customWidth="1"/>
    <col min="15235" max="15235" width="0" style="31" hidden="1" customWidth="1"/>
    <col min="15236" max="15236" width="6.44140625" style="31" customWidth="1"/>
    <col min="15237" max="15237" width="0" style="31" hidden="1" customWidth="1"/>
    <col min="15238" max="15238" width="6.6640625" style="31" customWidth="1"/>
    <col min="15239" max="15239" width="0" style="31" hidden="1" customWidth="1"/>
    <col min="15240" max="15240" width="6.44140625" style="31" bestFit="1" customWidth="1"/>
    <col min="15241" max="15241" width="0" style="31" hidden="1" customWidth="1"/>
    <col min="15242" max="15362" width="9.109375" style="31"/>
    <col min="15363" max="15363" width="18.33203125" style="31" customWidth="1"/>
    <col min="15364" max="15364" width="12.33203125" style="31" customWidth="1"/>
    <col min="15365" max="15365" width="7.88671875" style="31" customWidth="1"/>
    <col min="15366" max="15366" width="25" style="31" customWidth="1"/>
    <col min="15367" max="15367" width="11" style="31" customWidth="1"/>
    <col min="15368" max="15368" width="0" style="31" hidden="1" customWidth="1"/>
    <col min="15369" max="15369" width="10.88671875" style="31" customWidth="1"/>
    <col min="15370" max="15370" width="0" style="31" hidden="1" customWidth="1"/>
    <col min="15371" max="15371" width="9.109375" style="31"/>
    <col min="15372" max="15372" width="8.33203125" style="31" customWidth="1"/>
    <col min="15373" max="15375" width="0" style="31" hidden="1" customWidth="1"/>
    <col min="15376" max="15376" width="17" style="31" customWidth="1"/>
    <col min="15377" max="15377" width="0" style="31" hidden="1" customWidth="1"/>
    <col min="15378" max="15378" width="8.44140625" style="31" bestFit="1" customWidth="1"/>
    <col min="15379" max="15381" width="0" style="31" hidden="1" customWidth="1"/>
    <col min="15382" max="15382" width="8.88671875" style="31" customWidth="1"/>
    <col min="15383" max="15384" width="0" style="31" hidden="1" customWidth="1"/>
    <col min="15385" max="15385" width="8.44140625" style="31" customWidth="1"/>
    <col min="15386" max="15386" width="11.6640625" style="31" customWidth="1"/>
    <col min="15387" max="15387" width="10" style="31" customWidth="1"/>
    <col min="15388" max="15388" width="0" style="31" hidden="1" customWidth="1"/>
    <col min="15389" max="15389" width="14.33203125" style="31" customWidth="1"/>
    <col min="15390" max="15391" width="0" style="31" hidden="1" customWidth="1"/>
    <col min="15392" max="15392" width="11" style="31" customWidth="1"/>
    <col min="15393" max="15393" width="12.44140625" style="31" customWidth="1"/>
    <col min="15394" max="15394" width="0" style="31" hidden="1" customWidth="1"/>
    <col min="15395" max="15395" width="8.88671875" style="31" bestFit="1" customWidth="1"/>
    <col min="15396" max="15396" width="0" style="31" hidden="1" customWidth="1"/>
    <col min="15397" max="15397" width="9" style="31" customWidth="1"/>
    <col min="15398" max="15398" width="0" style="31" hidden="1" customWidth="1"/>
    <col min="15399" max="15399" width="9.44140625" style="31" bestFit="1" customWidth="1"/>
    <col min="15400" max="15400" width="0" style="31" hidden="1" customWidth="1"/>
    <col min="15401" max="15401" width="7.5546875" style="31" customWidth="1"/>
    <col min="15402" max="15402" width="0" style="31" hidden="1" customWidth="1"/>
    <col min="15403" max="15403" width="7.88671875" style="31" customWidth="1"/>
    <col min="15404" max="15404" width="0" style="31" hidden="1" customWidth="1"/>
    <col min="15405" max="15405" width="7.6640625" style="31" bestFit="1" customWidth="1"/>
    <col min="15406" max="15406" width="0" style="31" hidden="1" customWidth="1"/>
    <col min="15407" max="15407" width="7" style="31" bestFit="1" customWidth="1"/>
    <col min="15408" max="15408" width="0" style="31" hidden="1" customWidth="1"/>
    <col min="15409" max="15409" width="12.6640625" style="31" customWidth="1"/>
    <col min="15410" max="15410" width="0" style="31" hidden="1" customWidth="1"/>
    <col min="15411" max="15411" width="12" style="31" customWidth="1"/>
    <col min="15412" max="15412" width="0" style="31" hidden="1" customWidth="1"/>
    <col min="15413" max="15413" width="7" style="31" bestFit="1" customWidth="1"/>
    <col min="15414" max="15414" width="0" style="31" hidden="1" customWidth="1"/>
    <col min="15415" max="15415" width="7" style="31" bestFit="1" customWidth="1"/>
    <col min="15416" max="15416" width="0" style="31" hidden="1" customWidth="1"/>
    <col min="15417" max="15417" width="15" style="31" bestFit="1" customWidth="1"/>
    <col min="15418" max="15418" width="0" style="31" hidden="1" customWidth="1"/>
    <col min="15419" max="15419" width="7.6640625" style="31" bestFit="1" customWidth="1"/>
    <col min="15420" max="15421" width="0" style="31" hidden="1" customWidth="1"/>
    <col min="15422" max="15422" width="13.88671875" style="31" customWidth="1"/>
    <col min="15423" max="15423" width="0" style="31" hidden="1" customWidth="1"/>
    <col min="15424" max="15424" width="13.5546875" style="31" bestFit="1" customWidth="1"/>
    <col min="15425" max="15425" width="0" style="31" hidden="1" customWidth="1"/>
    <col min="15426" max="15426" width="10.109375" style="31" bestFit="1" customWidth="1"/>
    <col min="15427" max="15427" width="0" style="31" hidden="1" customWidth="1"/>
    <col min="15428" max="15428" width="13.44140625" style="31" customWidth="1"/>
    <col min="15429" max="15429" width="0" style="31" hidden="1" customWidth="1"/>
    <col min="15430" max="15430" width="11.88671875" style="31" bestFit="1" customWidth="1"/>
    <col min="15431" max="15431" width="0" style="31" hidden="1" customWidth="1"/>
    <col min="15432" max="15433" width="11.88671875" style="31" customWidth="1"/>
    <col min="15434" max="15434" width="6.44140625" style="31" bestFit="1" customWidth="1"/>
    <col min="15435" max="15435" width="0" style="31" hidden="1" customWidth="1"/>
    <col min="15436" max="15436" width="6.44140625" style="31" bestFit="1" customWidth="1"/>
    <col min="15437" max="15437" width="0" style="31" hidden="1" customWidth="1"/>
    <col min="15438" max="15438" width="6.44140625" style="31" bestFit="1" customWidth="1"/>
    <col min="15439" max="15439" width="0" style="31" hidden="1" customWidth="1"/>
    <col min="15440" max="15440" width="7" style="31" bestFit="1" customWidth="1"/>
    <col min="15441" max="15441" width="0" style="31" hidden="1" customWidth="1"/>
    <col min="15442" max="15442" width="6.44140625" style="31" bestFit="1" customWidth="1"/>
    <col min="15443" max="15443" width="0" style="31" hidden="1" customWidth="1"/>
    <col min="15444" max="15444" width="6.44140625" style="31" bestFit="1" customWidth="1"/>
    <col min="15445" max="15445" width="0" style="31" hidden="1" customWidth="1"/>
    <col min="15446" max="15446" width="6.44140625" style="31" bestFit="1" customWidth="1"/>
    <col min="15447" max="15447" width="0" style="31" hidden="1" customWidth="1"/>
    <col min="15448" max="15448" width="6.44140625" style="31" bestFit="1" customWidth="1"/>
    <col min="15449" max="15449" width="0" style="31" hidden="1" customWidth="1"/>
    <col min="15450" max="15450" width="7" style="31" bestFit="1" customWidth="1"/>
    <col min="15451" max="15451" width="0" style="31" hidden="1" customWidth="1"/>
    <col min="15452" max="15452" width="6.44140625" style="31" bestFit="1" customWidth="1"/>
    <col min="15453" max="15453" width="0" style="31" hidden="1" customWidth="1"/>
    <col min="15454" max="15454" width="6.44140625" style="31" bestFit="1" customWidth="1"/>
    <col min="15455" max="15455" width="0" style="31" hidden="1" customWidth="1"/>
    <col min="15456" max="15456" width="6.44140625" style="31" bestFit="1" customWidth="1"/>
    <col min="15457" max="15457" width="0" style="31" hidden="1" customWidth="1"/>
    <col min="15458" max="15458" width="8.5546875" style="31" bestFit="1" customWidth="1"/>
    <col min="15459" max="15461" width="0" style="31" hidden="1" customWidth="1"/>
    <col min="15462" max="15462" width="7.33203125" style="31" bestFit="1" customWidth="1"/>
    <col min="15463" max="15463" width="0" style="31" hidden="1" customWidth="1"/>
    <col min="15464" max="15464" width="6.44140625" style="31" bestFit="1" customWidth="1"/>
    <col min="15465" max="15465" width="0" style="31" hidden="1" customWidth="1"/>
    <col min="15466" max="15466" width="6.44140625" style="31" bestFit="1" customWidth="1"/>
    <col min="15467" max="15467" width="0" style="31" hidden="1" customWidth="1"/>
    <col min="15468" max="15468" width="6.44140625" style="31" bestFit="1" customWidth="1"/>
    <col min="15469" max="15469" width="0" style="31" hidden="1" customWidth="1"/>
    <col min="15470" max="15470" width="6.44140625" style="31" bestFit="1" customWidth="1"/>
    <col min="15471" max="15471" width="0" style="31" hidden="1" customWidth="1"/>
    <col min="15472" max="15472" width="7.33203125" style="31" bestFit="1" customWidth="1"/>
    <col min="15473" max="15473" width="0" style="31" hidden="1" customWidth="1"/>
    <col min="15474" max="15474" width="6.44140625" style="31" bestFit="1" customWidth="1"/>
    <col min="15475" max="15475" width="0" style="31" hidden="1" customWidth="1"/>
    <col min="15476" max="15476" width="7.33203125" style="31" bestFit="1" customWidth="1"/>
    <col min="15477" max="15477" width="0" style="31" hidden="1" customWidth="1"/>
    <col min="15478" max="15478" width="7" style="31" bestFit="1" customWidth="1"/>
    <col min="15479" max="15479" width="0" style="31" hidden="1" customWidth="1"/>
    <col min="15480" max="15480" width="6.44140625" style="31" bestFit="1" customWidth="1"/>
    <col min="15481" max="15481" width="0" style="31" hidden="1" customWidth="1"/>
    <col min="15482" max="15482" width="6.33203125" style="31" bestFit="1" customWidth="1"/>
    <col min="15483" max="15483" width="0" style="31" hidden="1" customWidth="1"/>
    <col min="15484" max="15484" width="6.44140625" style="31" bestFit="1" customWidth="1"/>
    <col min="15485" max="15485" width="0" style="31" hidden="1" customWidth="1"/>
    <col min="15486" max="15486" width="6.33203125" style="31" bestFit="1" customWidth="1"/>
    <col min="15487" max="15487" width="0" style="31" hidden="1" customWidth="1"/>
    <col min="15488" max="15488" width="6.44140625" style="31" bestFit="1" customWidth="1"/>
    <col min="15489" max="15489" width="0" style="31" hidden="1" customWidth="1"/>
    <col min="15490" max="15490" width="6.44140625" style="31" bestFit="1" customWidth="1"/>
    <col min="15491" max="15491" width="0" style="31" hidden="1" customWidth="1"/>
    <col min="15492" max="15492" width="6.44140625" style="31" customWidth="1"/>
    <col min="15493" max="15493" width="0" style="31" hidden="1" customWidth="1"/>
    <col min="15494" max="15494" width="6.6640625" style="31" customWidth="1"/>
    <col min="15495" max="15495" width="0" style="31" hidden="1" customWidth="1"/>
    <col min="15496" max="15496" width="6.44140625" style="31" bestFit="1" customWidth="1"/>
    <col min="15497" max="15497" width="0" style="31" hidden="1" customWidth="1"/>
    <col min="15498" max="15618" width="9.109375" style="31"/>
    <col min="15619" max="15619" width="18.33203125" style="31" customWidth="1"/>
    <col min="15620" max="15620" width="12.33203125" style="31" customWidth="1"/>
    <col min="15621" max="15621" width="7.88671875" style="31" customWidth="1"/>
    <col min="15622" max="15622" width="25" style="31" customWidth="1"/>
    <col min="15623" max="15623" width="11" style="31" customWidth="1"/>
    <col min="15624" max="15624" width="0" style="31" hidden="1" customWidth="1"/>
    <col min="15625" max="15625" width="10.88671875" style="31" customWidth="1"/>
    <col min="15626" max="15626" width="0" style="31" hidden="1" customWidth="1"/>
    <col min="15627" max="15627" width="9.109375" style="31"/>
    <col min="15628" max="15628" width="8.33203125" style="31" customWidth="1"/>
    <col min="15629" max="15631" width="0" style="31" hidden="1" customWidth="1"/>
    <col min="15632" max="15632" width="17" style="31" customWidth="1"/>
    <col min="15633" max="15633" width="0" style="31" hidden="1" customWidth="1"/>
    <col min="15634" max="15634" width="8.44140625" style="31" bestFit="1" customWidth="1"/>
    <col min="15635" max="15637" width="0" style="31" hidden="1" customWidth="1"/>
    <col min="15638" max="15638" width="8.88671875" style="31" customWidth="1"/>
    <col min="15639" max="15640" width="0" style="31" hidden="1" customWidth="1"/>
    <col min="15641" max="15641" width="8.44140625" style="31" customWidth="1"/>
    <col min="15642" max="15642" width="11.6640625" style="31" customWidth="1"/>
    <col min="15643" max="15643" width="10" style="31" customWidth="1"/>
    <col min="15644" max="15644" width="0" style="31" hidden="1" customWidth="1"/>
    <col min="15645" max="15645" width="14.33203125" style="31" customWidth="1"/>
    <col min="15646" max="15647" width="0" style="31" hidden="1" customWidth="1"/>
    <col min="15648" max="15648" width="11" style="31" customWidth="1"/>
    <col min="15649" max="15649" width="12.44140625" style="31" customWidth="1"/>
    <col min="15650" max="15650" width="0" style="31" hidden="1" customWidth="1"/>
    <col min="15651" max="15651" width="8.88671875" style="31" bestFit="1" customWidth="1"/>
    <col min="15652" max="15652" width="0" style="31" hidden="1" customWidth="1"/>
    <col min="15653" max="15653" width="9" style="31" customWidth="1"/>
    <col min="15654" max="15654" width="0" style="31" hidden="1" customWidth="1"/>
    <col min="15655" max="15655" width="9.44140625" style="31" bestFit="1" customWidth="1"/>
    <col min="15656" max="15656" width="0" style="31" hidden="1" customWidth="1"/>
    <col min="15657" max="15657" width="7.5546875" style="31" customWidth="1"/>
    <col min="15658" max="15658" width="0" style="31" hidden="1" customWidth="1"/>
    <col min="15659" max="15659" width="7.88671875" style="31" customWidth="1"/>
    <col min="15660" max="15660" width="0" style="31" hidden="1" customWidth="1"/>
    <col min="15661" max="15661" width="7.6640625" style="31" bestFit="1" customWidth="1"/>
    <col min="15662" max="15662" width="0" style="31" hidden="1" customWidth="1"/>
    <col min="15663" max="15663" width="7" style="31" bestFit="1" customWidth="1"/>
    <col min="15664" max="15664" width="0" style="31" hidden="1" customWidth="1"/>
    <col min="15665" max="15665" width="12.6640625" style="31" customWidth="1"/>
    <col min="15666" max="15666" width="0" style="31" hidden="1" customWidth="1"/>
    <col min="15667" max="15667" width="12" style="31" customWidth="1"/>
    <col min="15668" max="15668" width="0" style="31" hidden="1" customWidth="1"/>
    <col min="15669" max="15669" width="7" style="31" bestFit="1" customWidth="1"/>
    <col min="15670" max="15670" width="0" style="31" hidden="1" customWidth="1"/>
    <col min="15671" max="15671" width="7" style="31" bestFit="1" customWidth="1"/>
    <col min="15672" max="15672" width="0" style="31" hidden="1" customWidth="1"/>
    <col min="15673" max="15673" width="15" style="31" bestFit="1" customWidth="1"/>
    <col min="15674" max="15674" width="0" style="31" hidden="1" customWidth="1"/>
    <col min="15675" max="15675" width="7.6640625" style="31" bestFit="1" customWidth="1"/>
    <col min="15676" max="15677" width="0" style="31" hidden="1" customWidth="1"/>
    <col min="15678" max="15678" width="13.88671875" style="31" customWidth="1"/>
    <col min="15679" max="15679" width="0" style="31" hidden="1" customWidth="1"/>
    <col min="15680" max="15680" width="13.5546875" style="31" bestFit="1" customWidth="1"/>
    <col min="15681" max="15681" width="0" style="31" hidden="1" customWidth="1"/>
    <col min="15682" max="15682" width="10.109375" style="31" bestFit="1" customWidth="1"/>
    <col min="15683" max="15683" width="0" style="31" hidden="1" customWidth="1"/>
    <col min="15684" max="15684" width="13.44140625" style="31" customWidth="1"/>
    <col min="15685" max="15685" width="0" style="31" hidden="1" customWidth="1"/>
    <col min="15686" max="15686" width="11.88671875" style="31" bestFit="1" customWidth="1"/>
    <col min="15687" max="15687" width="0" style="31" hidden="1" customWidth="1"/>
    <col min="15688" max="15689" width="11.88671875" style="31" customWidth="1"/>
    <col min="15690" max="15690" width="6.44140625" style="31" bestFit="1" customWidth="1"/>
    <col min="15691" max="15691" width="0" style="31" hidden="1" customWidth="1"/>
    <col min="15692" max="15692" width="6.44140625" style="31" bestFit="1" customWidth="1"/>
    <col min="15693" max="15693" width="0" style="31" hidden="1" customWidth="1"/>
    <col min="15694" max="15694" width="6.44140625" style="31" bestFit="1" customWidth="1"/>
    <col min="15695" max="15695" width="0" style="31" hidden="1" customWidth="1"/>
    <col min="15696" max="15696" width="7" style="31" bestFit="1" customWidth="1"/>
    <col min="15697" max="15697" width="0" style="31" hidden="1" customWidth="1"/>
    <col min="15698" max="15698" width="6.44140625" style="31" bestFit="1" customWidth="1"/>
    <col min="15699" max="15699" width="0" style="31" hidden="1" customWidth="1"/>
    <col min="15700" max="15700" width="6.44140625" style="31" bestFit="1" customWidth="1"/>
    <col min="15701" max="15701" width="0" style="31" hidden="1" customWidth="1"/>
    <col min="15702" max="15702" width="6.44140625" style="31" bestFit="1" customWidth="1"/>
    <col min="15703" max="15703" width="0" style="31" hidden="1" customWidth="1"/>
    <col min="15704" max="15704" width="6.44140625" style="31" bestFit="1" customWidth="1"/>
    <col min="15705" max="15705" width="0" style="31" hidden="1" customWidth="1"/>
    <col min="15706" max="15706" width="7" style="31" bestFit="1" customWidth="1"/>
    <col min="15707" max="15707" width="0" style="31" hidden="1" customWidth="1"/>
    <col min="15708" max="15708" width="6.44140625" style="31" bestFit="1" customWidth="1"/>
    <col min="15709" max="15709" width="0" style="31" hidden="1" customWidth="1"/>
    <col min="15710" max="15710" width="6.44140625" style="31" bestFit="1" customWidth="1"/>
    <col min="15711" max="15711" width="0" style="31" hidden="1" customWidth="1"/>
    <col min="15712" max="15712" width="6.44140625" style="31" bestFit="1" customWidth="1"/>
    <col min="15713" max="15713" width="0" style="31" hidden="1" customWidth="1"/>
    <col min="15714" max="15714" width="8.5546875" style="31" bestFit="1" customWidth="1"/>
    <col min="15715" max="15717" width="0" style="31" hidden="1" customWidth="1"/>
    <col min="15718" max="15718" width="7.33203125" style="31" bestFit="1" customWidth="1"/>
    <col min="15719" max="15719" width="0" style="31" hidden="1" customWidth="1"/>
    <col min="15720" max="15720" width="6.44140625" style="31" bestFit="1" customWidth="1"/>
    <col min="15721" max="15721" width="0" style="31" hidden="1" customWidth="1"/>
    <col min="15722" max="15722" width="6.44140625" style="31" bestFit="1" customWidth="1"/>
    <col min="15723" max="15723" width="0" style="31" hidden="1" customWidth="1"/>
    <col min="15724" max="15724" width="6.44140625" style="31" bestFit="1" customWidth="1"/>
    <col min="15725" max="15725" width="0" style="31" hidden="1" customWidth="1"/>
    <col min="15726" max="15726" width="6.44140625" style="31" bestFit="1" customWidth="1"/>
    <col min="15727" max="15727" width="0" style="31" hidden="1" customWidth="1"/>
    <col min="15728" max="15728" width="7.33203125" style="31" bestFit="1" customWidth="1"/>
    <col min="15729" max="15729" width="0" style="31" hidden="1" customWidth="1"/>
    <col min="15730" max="15730" width="6.44140625" style="31" bestFit="1" customWidth="1"/>
    <col min="15731" max="15731" width="0" style="31" hidden="1" customWidth="1"/>
    <col min="15732" max="15732" width="7.33203125" style="31" bestFit="1" customWidth="1"/>
    <col min="15733" max="15733" width="0" style="31" hidden="1" customWidth="1"/>
    <col min="15734" max="15734" width="7" style="31" bestFit="1" customWidth="1"/>
    <col min="15735" max="15735" width="0" style="31" hidden="1" customWidth="1"/>
    <col min="15736" max="15736" width="6.44140625" style="31" bestFit="1" customWidth="1"/>
    <col min="15737" max="15737" width="0" style="31" hidden="1" customWidth="1"/>
    <col min="15738" max="15738" width="6.33203125" style="31" bestFit="1" customWidth="1"/>
    <col min="15739" max="15739" width="0" style="31" hidden="1" customWidth="1"/>
    <col min="15740" max="15740" width="6.44140625" style="31" bestFit="1" customWidth="1"/>
    <col min="15741" max="15741" width="0" style="31" hidden="1" customWidth="1"/>
    <col min="15742" max="15742" width="6.33203125" style="31" bestFit="1" customWidth="1"/>
    <col min="15743" max="15743" width="0" style="31" hidden="1" customWidth="1"/>
    <col min="15744" max="15744" width="6.44140625" style="31" bestFit="1" customWidth="1"/>
    <col min="15745" max="15745" width="0" style="31" hidden="1" customWidth="1"/>
    <col min="15746" max="15746" width="6.44140625" style="31" bestFit="1" customWidth="1"/>
    <col min="15747" max="15747" width="0" style="31" hidden="1" customWidth="1"/>
    <col min="15748" max="15748" width="6.44140625" style="31" customWidth="1"/>
    <col min="15749" max="15749" width="0" style="31" hidden="1" customWidth="1"/>
    <col min="15750" max="15750" width="6.6640625" style="31" customWidth="1"/>
    <col min="15751" max="15751" width="0" style="31" hidden="1" customWidth="1"/>
    <col min="15752" max="15752" width="6.44140625" style="31" bestFit="1" customWidth="1"/>
    <col min="15753" max="15753" width="0" style="31" hidden="1" customWidth="1"/>
    <col min="15754" max="15874" width="9.109375" style="31"/>
    <col min="15875" max="15875" width="18.33203125" style="31" customWidth="1"/>
    <col min="15876" max="15876" width="12.33203125" style="31" customWidth="1"/>
    <col min="15877" max="15877" width="7.88671875" style="31" customWidth="1"/>
    <col min="15878" max="15878" width="25" style="31" customWidth="1"/>
    <col min="15879" max="15879" width="11" style="31" customWidth="1"/>
    <col min="15880" max="15880" width="0" style="31" hidden="1" customWidth="1"/>
    <col min="15881" max="15881" width="10.88671875" style="31" customWidth="1"/>
    <col min="15882" max="15882" width="0" style="31" hidden="1" customWidth="1"/>
    <col min="15883" max="15883" width="9.109375" style="31"/>
    <col min="15884" max="15884" width="8.33203125" style="31" customWidth="1"/>
    <col min="15885" max="15887" width="0" style="31" hidden="1" customWidth="1"/>
    <col min="15888" max="15888" width="17" style="31" customWidth="1"/>
    <col min="15889" max="15889" width="0" style="31" hidden="1" customWidth="1"/>
    <col min="15890" max="15890" width="8.44140625" style="31" bestFit="1" customWidth="1"/>
    <col min="15891" max="15893" width="0" style="31" hidden="1" customWidth="1"/>
    <col min="15894" max="15894" width="8.88671875" style="31" customWidth="1"/>
    <col min="15895" max="15896" width="0" style="31" hidden="1" customWidth="1"/>
    <col min="15897" max="15897" width="8.44140625" style="31" customWidth="1"/>
    <col min="15898" max="15898" width="11.6640625" style="31" customWidth="1"/>
    <col min="15899" max="15899" width="10" style="31" customWidth="1"/>
    <col min="15900" max="15900" width="0" style="31" hidden="1" customWidth="1"/>
    <col min="15901" max="15901" width="14.33203125" style="31" customWidth="1"/>
    <col min="15902" max="15903" width="0" style="31" hidden="1" customWidth="1"/>
    <col min="15904" max="15904" width="11" style="31" customWidth="1"/>
    <col min="15905" max="15905" width="12.44140625" style="31" customWidth="1"/>
    <col min="15906" max="15906" width="0" style="31" hidden="1" customWidth="1"/>
    <col min="15907" max="15907" width="8.88671875" style="31" bestFit="1" customWidth="1"/>
    <col min="15908" max="15908" width="0" style="31" hidden="1" customWidth="1"/>
    <col min="15909" max="15909" width="9" style="31" customWidth="1"/>
    <col min="15910" max="15910" width="0" style="31" hidden="1" customWidth="1"/>
    <col min="15911" max="15911" width="9.44140625" style="31" bestFit="1" customWidth="1"/>
    <col min="15912" max="15912" width="0" style="31" hidden="1" customWidth="1"/>
    <col min="15913" max="15913" width="7.5546875" style="31" customWidth="1"/>
    <col min="15914" max="15914" width="0" style="31" hidden="1" customWidth="1"/>
    <col min="15915" max="15915" width="7.88671875" style="31" customWidth="1"/>
    <col min="15916" max="15916" width="0" style="31" hidden="1" customWidth="1"/>
    <col min="15917" max="15917" width="7.6640625" style="31" bestFit="1" customWidth="1"/>
    <col min="15918" max="15918" width="0" style="31" hidden="1" customWidth="1"/>
    <col min="15919" max="15919" width="7" style="31" bestFit="1" customWidth="1"/>
    <col min="15920" max="15920" width="0" style="31" hidden="1" customWidth="1"/>
    <col min="15921" max="15921" width="12.6640625" style="31" customWidth="1"/>
    <col min="15922" max="15922" width="0" style="31" hidden="1" customWidth="1"/>
    <col min="15923" max="15923" width="12" style="31" customWidth="1"/>
    <col min="15924" max="15924" width="0" style="31" hidden="1" customWidth="1"/>
    <col min="15925" max="15925" width="7" style="31" bestFit="1" customWidth="1"/>
    <col min="15926" max="15926" width="0" style="31" hidden="1" customWidth="1"/>
    <col min="15927" max="15927" width="7" style="31" bestFit="1" customWidth="1"/>
    <col min="15928" max="15928" width="0" style="31" hidden="1" customWidth="1"/>
    <col min="15929" max="15929" width="15" style="31" bestFit="1" customWidth="1"/>
    <col min="15930" max="15930" width="0" style="31" hidden="1" customWidth="1"/>
    <col min="15931" max="15931" width="7.6640625" style="31" bestFit="1" customWidth="1"/>
    <col min="15932" max="15933" width="0" style="31" hidden="1" customWidth="1"/>
    <col min="15934" max="15934" width="13.88671875" style="31" customWidth="1"/>
    <col min="15935" max="15935" width="0" style="31" hidden="1" customWidth="1"/>
    <col min="15936" max="15936" width="13.5546875" style="31" bestFit="1" customWidth="1"/>
    <col min="15937" max="15937" width="0" style="31" hidden="1" customWidth="1"/>
    <col min="15938" max="15938" width="10.109375" style="31" bestFit="1" customWidth="1"/>
    <col min="15939" max="15939" width="0" style="31" hidden="1" customWidth="1"/>
    <col min="15940" max="15940" width="13.44140625" style="31" customWidth="1"/>
    <col min="15941" max="15941" width="0" style="31" hidden="1" customWidth="1"/>
    <col min="15942" max="15942" width="11.88671875" style="31" bestFit="1" customWidth="1"/>
    <col min="15943" max="15943" width="0" style="31" hidden="1" customWidth="1"/>
    <col min="15944" max="15945" width="11.88671875" style="31" customWidth="1"/>
    <col min="15946" max="15946" width="6.44140625" style="31" bestFit="1" customWidth="1"/>
    <col min="15947" max="15947" width="0" style="31" hidden="1" customWidth="1"/>
    <col min="15948" max="15948" width="6.44140625" style="31" bestFit="1" customWidth="1"/>
    <col min="15949" max="15949" width="0" style="31" hidden="1" customWidth="1"/>
    <col min="15950" max="15950" width="6.44140625" style="31" bestFit="1" customWidth="1"/>
    <col min="15951" max="15951" width="0" style="31" hidden="1" customWidth="1"/>
    <col min="15952" max="15952" width="7" style="31" bestFit="1" customWidth="1"/>
    <col min="15953" max="15953" width="0" style="31" hidden="1" customWidth="1"/>
    <col min="15954" max="15954" width="6.44140625" style="31" bestFit="1" customWidth="1"/>
    <col min="15955" max="15955" width="0" style="31" hidden="1" customWidth="1"/>
    <col min="15956" max="15956" width="6.44140625" style="31" bestFit="1" customWidth="1"/>
    <col min="15957" max="15957" width="0" style="31" hidden="1" customWidth="1"/>
    <col min="15958" max="15958" width="6.44140625" style="31" bestFit="1" customWidth="1"/>
    <col min="15959" max="15959" width="0" style="31" hidden="1" customWidth="1"/>
    <col min="15960" max="15960" width="6.44140625" style="31" bestFit="1" customWidth="1"/>
    <col min="15961" max="15961" width="0" style="31" hidden="1" customWidth="1"/>
    <col min="15962" max="15962" width="7" style="31" bestFit="1" customWidth="1"/>
    <col min="15963" max="15963" width="0" style="31" hidden="1" customWidth="1"/>
    <col min="15964" max="15964" width="6.44140625" style="31" bestFit="1" customWidth="1"/>
    <col min="15965" max="15965" width="0" style="31" hidden="1" customWidth="1"/>
    <col min="15966" max="15966" width="6.44140625" style="31" bestFit="1" customWidth="1"/>
    <col min="15967" max="15967" width="0" style="31" hidden="1" customWidth="1"/>
    <col min="15968" max="15968" width="6.44140625" style="31" bestFit="1" customWidth="1"/>
    <col min="15969" max="15969" width="0" style="31" hidden="1" customWidth="1"/>
    <col min="15970" max="15970" width="8.5546875" style="31" bestFit="1" customWidth="1"/>
    <col min="15971" max="15973" width="0" style="31" hidden="1" customWidth="1"/>
    <col min="15974" max="15974" width="7.33203125" style="31" bestFit="1" customWidth="1"/>
    <col min="15975" max="15975" width="0" style="31" hidden="1" customWidth="1"/>
    <col min="15976" max="15976" width="6.44140625" style="31" bestFit="1" customWidth="1"/>
    <col min="15977" max="15977" width="0" style="31" hidden="1" customWidth="1"/>
    <col min="15978" max="15978" width="6.44140625" style="31" bestFit="1" customWidth="1"/>
    <col min="15979" max="15979" width="0" style="31" hidden="1" customWidth="1"/>
    <col min="15980" max="15980" width="6.44140625" style="31" bestFit="1" customWidth="1"/>
    <col min="15981" max="15981" width="0" style="31" hidden="1" customWidth="1"/>
    <col min="15982" max="15982" width="6.44140625" style="31" bestFit="1" customWidth="1"/>
    <col min="15983" max="15983" width="0" style="31" hidden="1" customWidth="1"/>
    <col min="15984" max="15984" width="7.33203125" style="31" bestFit="1" customWidth="1"/>
    <col min="15985" max="15985" width="0" style="31" hidden="1" customWidth="1"/>
    <col min="15986" max="15986" width="6.44140625" style="31" bestFit="1" customWidth="1"/>
    <col min="15987" max="15987" width="0" style="31" hidden="1" customWidth="1"/>
    <col min="15988" max="15988" width="7.33203125" style="31" bestFit="1" customWidth="1"/>
    <col min="15989" max="15989" width="0" style="31" hidden="1" customWidth="1"/>
    <col min="15990" max="15990" width="7" style="31" bestFit="1" customWidth="1"/>
    <col min="15991" max="15991" width="0" style="31" hidden="1" customWidth="1"/>
    <col min="15992" max="15992" width="6.44140625" style="31" bestFit="1" customWidth="1"/>
    <col min="15993" max="15993" width="0" style="31" hidden="1" customWidth="1"/>
    <col min="15994" max="15994" width="6.33203125" style="31" bestFit="1" customWidth="1"/>
    <col min="15995" max="15995" width="0" style="31" hidden="1" customWidth="1"/>
    <col min="15996" max="15996" width="6.44140625" style="31" bestFit="1" customWidth="1"/>
    <col min="15997" max="15997" width="0" style="31" hidden="1" customWidth="1"/>
    <col min="15998" max="15998" width="6.33203125" style="31" bestFit="1" customWidth="1"/>
    <col min="15999" max="15999" width="0" style="31" hidden="1" customWidth="1"/>
    <col min="16000" max="16000" width="6.44140625" style="31" bestFit="1" customWidth="1"/>
    <col min="16001" max="16001" width="0" style="31" hidden="1" customWidth="1"/>
    <col min="16002" max="16002" width="6.44140625" style="31" bestFit="1" customWidth="1"/>
    <col min="16003" max="16003" width="0" style="31" hidden="1" customWidth="1"/>
    <col min="16004" max="16004" width="6.44140625" style="31" customWidth="1"/>
    <col min="16005" max="16005" width="0" style="31" hidden="1" customWidth="1"/>
    <col min="16006" max="16006" width="6.6640625" style="31" customWidth="1"/>
    <col min="16007" max="16007" width="0" style="31" hidden="1" customWidth="1"/>
    <col min="16008" max="16008" width="6.44140625" style="31" bestFit="1" customWidth="1"/>
    <col min="16009" max="16009" width="0" style="31" hidden="1" customWidth="1"/>
    <col min="16010" max="16130" width="9.109375" style="31"/>
    <col min="16131" max="16131" width="18.33203125" style="31" customWidth="1"/>
    <col min="16132" max="16132" width="12.33203125" style="31" customWidth="1"/>
    <col min="16133" max="16133" width="7.88671875" style="31" customWidth="1"/>
    <col min="16134" max="16134" width="25" style="31" customWidth="1"/>
    <col min="16135" max="16135" width="11" style="31" customWidth="1"/>
    <col min="16136" max="16136" width="0" style="31" hidden="1" customWidth="1"/>
    <col min="16137" max="16137" width="10.88671875" style="31" customWidth="1"/>
    <col min="16138" max="16138" width="0" style="31" hidden="1" customWidth="1"/>
    <col min="16139" max="16139" width="9.109375" style="31"/>
    <col min="16140" max="16140" width="8.33203125" style="31" customWidth="1"/>
    <col min="16141" max="16143" width="0" style="31" hidden="1" customWidth="1"/>
    <col min="16144" max="16144" width="17" style="31" customWidth="1"/>
    <col min="16145" max="16145" width="0" style="31" hidden="1" customWidth="1"/>
    <col min="16146" max="16146" width="8.44140625" style="31" bestFit="1" customWidth="1"/>
    <col min="16147" max="16149" width="0" style="31" hidden="1" customWidth="1"/>
    <col min="16150" max="16150" width="8.88671875" style="31" customWidth="1"/>
    <col min="16151" max="16152" width="0" style="31" hidden="1" customWidth="1"/>
    <col min="16153" max="16153" width="8.44140625" style="31" customWidth="1"/>
    <col min="16154" max="16154" width="11.6640625" style="31" customWidth="1"/>
    <col min="16155" max="16155" width="10" style="31" customWidth="1"/>
    <col min="16156" max="16156" width="0" style="31" hidden="1" customWidth="1"/>
    <col min="16157" max="16157" width="14.33203125" style="31" customWidth="1"/>
    <col min="16158" max="16159" width="0" style="31" hidden="1" customWidth="1"/>
    <col min="16160" max="16160" width="11" style="31" customWidth="1"/>
    <col min="16161" max="16161" width="12.44140625" style="31" customWidth="1"/>
    <col min="16162" max="16162" width="0" style="31" hidden="1" customWidth="1"/>
    <col min="16163" max="16163" width="8.88671875" style="31" bestFit="1" customWidth="1"/>
    <col min="16164" max="16164" width="0" style="31" hidden="1" customWidth="1"/>
    <col min="16165" max="16165" width="9" style="31" customWidth="1"/>
    <col min="16166" max="16166" width="0" style="31" hidden="1" customWidth="1"/>
    <col min="16167" max="16167" width="9.44140625" style="31" bestFit="1" customWidth="1"/>
    <col min="16168" max="16168" width="0" style="31" hidden="1" customWidth="1"/>
    <col min="16169" max="16169" width="7.5546875" style="31" customWidth="1"/>
    <col min="16170" max="16170" width="0" style="31" hidden="1" customWidth="1"/>
    <col min="16171" max="16171" width="7.88671875" style="31" customWidth="1"/>
    <col min="16172" max="16172" width="0" style="31" hidden="1" customWidth="1"/>
    <col min="16173" max="16173" width="7.6640625" style="31" bestFit="1" customWidth="1"/>
    <col min="16174" max="16174" width="0" style="31" hidden="1" customWidth="1"/>
    <col min="16175" max="16175" width="7" style="31" bestFit="1" customWidth="1"/>
    <col min="16176" max="16176" width="0" style="31" hidden="1" customWidth="1"/>
    <col min="16177" max="16177" width="12.6640625" style="31" customWidth="1"/>
    <col min="16178" max="16178" width="0" style="31" hidden="1" customWidth="1"/>
    <col min="16179" max="16179" width="12" style="31" customWidth="1"/>
    <col min="16180" max="16180" width="0" style="31" hidden="1" customWidth="1"/>
    <col min="16181" max="16181" width="7" style="31" bestFit="1" customWidth="1"/>
    <col min="16182" max="16182" width="0" style="31" hidden="1" customWidth="1"/>
    <col min="16183" max="16183" width="7" style="31" bestFit="1" customWidth="1"/>
    <col min="16184" max="16184" width="0" style="31" hidden="1" customWidth="1"/>
    <col min="16185" max="16185" width="15" style="31" bestFit="1" customWidth="1"/>
    <col min="16186" max="16186" width="0" style="31" hidden="1" customWidth="1"/>
    <col min="16187" max="16187" width="7.6640625" style="31" bestFit="1" customWidth="1"/>
    <col min="16188" max="16189" width="0" style="31" hidden="1" customWidth="1"/>
    <col min="16190" max="16190" width="13.88671875" style="31" customWidth="1"/>
    <col min="16191" max="16191" width="0" style="31" hidden="1" customWidth="1"/>
    <col min="16192" max="16192" width="13.5546875" style="31" bestFit="1" customWidth="1"/>
    <col min="16193" max="16193" width="0" style="31" hidden="1" customWidth="1"/>
    <col min="16194" max="16194" width="10.109375" style="31" bestFit="1" customWidth="1"/>
    <col min="16195" max="16195" width="0" style="31" hidden="1" customWidth="1"/>
    <col min="16196" max="16196" width="13.44140625" style="31" customWidth="1"/>
    <col min="16197" max="16197" width="0" style="31" hidden="1" customWidth="1"/>
    <col min="16198" max="16198" width="11.88671875" style="31" bestFit="1" customWidth="1"/>
    <col min="16199" max="16199" width="0" style="31" hidden="1" customWidth="1"/>
    <col min="16200" max="16201" width="11.88671875" style="31" customWidth="1"/>
    <col min="16202" max="16202" width="6.44140625" style="31" bestFit="1" customWidth="1"/>
    <col min="16203" max="16203" width="0" style="31" hidden="1" customWidth="1"/>
    <col min="16204" max="16204" width="6.44140625" style="31" bestFit="1" customWidth="1"/>
    <col min="16205" max="16205" width="0" style="31" hidden="1" customWidth="1"/>
    <col min="16206" max="16206" width="6.44140625" style="31" bestFit="1" customWidth="1"/>
    <col min="16207" max="16207" width="0" style="31" hidden="1" customWidth="1"/>
    <col min="16208" max="16208" width="7" style="31" bestFit="1" customWidth="1"/>
    <col min="16209" max="16209" width="0" style="31" hidden="1" customWidth="1"/>
    <col min="16210" max="16210" width="6.44140625" style="31" bestFit="1" customWidth="1"/>
    <col min="16211" max="16211" width="0" style="31" hidden="1" customWidth="1"/>
    <col min="16212" max="16212" width="6.44140625" style="31" bestFit="1" customWidth="1"/>
    <col min="16213" max="16213" width="0" style="31" hidden="1" customWidth="1"/>
    <col min="16214" max="16214" width="6.44140625" style="31" bestFit="1" customWidth="1"/>
    <col min="16215" max="16215" width="0" style="31" hidden="1" customWidth="1"/>
    <col min="16216" max="16216" width="6.44140625" style="31" bestFit="1" customWidth="1"/>
    <col min="16217" max="16217" width="0" style="31" hidden="1" customWidth="1"/>
    <col min="16218" max="16218" width="7" style="31" bestFit="1" customWidth="1"/>
    <col min="16219" max="16219" width="0" style="31" hidden="1" customWidth="1"/>
    <col min="16220" max="16220" width="6.44140625" style="31" bestFit="1" customWidth="1"/>
    <col min="16221" max="16221" width="0" style="31" hidden="1" customWidth="1"/>
    <col min="16222" max="16222" width="6.44140625" style="31" bestFit="1" customWidth="1"/>
    <col min="16223" max="16223" width="0" style="31" hidden="1" customWidth="1"/>
    <col min="16224" max="16224" width="6.44140625" style="31" bestFit="1" customWidth="1"/>
    <col min="16225" max="16225" width="0" style="31" hidden="1" customWidth="1"/>
    <col min="16226" max="16226" width="8.5546875" style="31" bestFit="1" customWidth="1"/>
    <col min="16227" max="16229" width="0" style="31" hidden="1" customWidth="1"/>
    <col min="16230" max="16230" width="7.33203125" style="31" bestFit="1" customWidth="1"/>
    <col min="16231" max="16231" width="0" style="31" hidden="1" customWidth="1"/>
    <col min="16232" max="16232" width="6.44140625" style="31" bestFit="1" customWidth="1"/>
    <col min="16233" max="16233" width="0" style="31" hidden="1" customWidth="1"/>
    <col min="16234" max="16234" width="6.44140625" style="31" bestFit="1" customWidth="1"/>
    <col min="16235" max="16235" width="0" style="31" hidden="1" customWidth="1"/>
    <col min="16236" max="16236" width="6.44140625" style="31" bestFit="1" customWidth="1"/>
    <col min="16237" max="16237" width="0" style="31" hidden="1" customWidth="1"/>
    <col min="16238" max="16238" width="6.44140625" style="31" bestFit="1" customWidth="1"/>
    <col min="16239" max="16239" width="0" style="31" hidden="1" customWidth="1"/>
    <col min="16240" max="16240" width="7.33203125" style="31" bestFit="1" customWidth="1"/>
    <col min="16241" max="16241" width="0" style="31" hidden="1" customWidth="1"/>
    <col min="16242" max="16242" width="6.44140625" style="31" bestFit="1" customWidth="1"/>
    <col min="16243" max="16243" width="0" style="31" hidden="1" customWidth="1"/>
    <col min="16244" max="16244" width="7.33203125" style="31" bestFit="1" customWidth="1"/>
    <col min="16245" max="16245" width="0" style="31" hidden="1" customWidth="1"/>
    <col min="16246" max="16246" width="7" style="31" bestFit="1" customWidth="1"/>
    <col min="16247" max="16247" width="0" style="31" hidden="1" customWidth="1"/>
    <col min="16248" max="16248" width="6.44140625" style="31" bestFit="1" customWidth="1"/>
    <col min="16249" max="16249" width="0" style="31" hidden="1" customWidth="1"/>
    <col min="16250" max="16250" width="6.33203125" style="31" bestFit="1" customWidth="1"/>
    <col min="16251" max="16251" width="0" style="31" hidden="1" customWidth="1"/>
    <col min="16252" max="16252" width="6.44140625" style="31" bestFit="1" customWidth="1"/>
    <col min="16253" max="16253" width="0" style="31" hidden="1" customWidth="1"/>
    <col min="16254" max="16254" width="6.33203125" style="31" bestFit="1" customWidth="1"/>
    <col min="16255" max="16255" width="0" style="31" hidden="1" customWidth="1"/>
    <col min="16256" max="16256" width="6.44140625" style="31" bestFit="1" customWidth="1"/>
    <col min="16257" max="16257" width="0" style="31" hidden="1" customWidth="1"/>
    <col min="16258" max="16258" width="6.44140625" style="31" bestFit="1" customWidth="1"/>
    <col min="16259" max="16259" width="0" style="31" hidden="1" customWidth="1"/>
    <col min="16260" max="16260" width="6.44140625" style="31" customWidth="1"/>
    <col min="16261" max="16261" width="0" style="31" hidden="1" customWidth="1"/>
    <col min="16262" max="16262" width="6.6640625" style="31" customWidth="1"/>
    <col min="16263" max="16263" width="0" style="31" hidden="1" customWidth="1"/>
    <col min="16264" max="16264" width="6.44140625" style="31" bestFit="1" customWidth="1"/>
    <col min="16265" max="16265" width="0" style="31" hidden="1" customWidth="1"/>
    <col min="16266" max="16384" width="9.109375" style="31"/>
  </cols>
  <sheetData>
    <row r="1" spans="1:137">
      <c r="A1" s="30" t="s">
        <v>252</v>
      </c>
    </row>
    <row r="2" spans="1:137" s="36" customFormat="1">
      <c r="A2" s="11" t="s">
        <v>254</v>
      </c>
      <c r="B2" s="30"/>
      <c r="F2" s="37"/>
      <c r="T2" s="38"/>
      <c r="X2" s="38"/>
      <c r="Y2" s="38"/>
      <c r="Z2" s="38"/>
      <c r="AG2" s="39"/>
      <c r="AH2" s="39"/>
      <c r="AI2" s="40"/>
      <c r="AJ2" s="40"/>
      <c r="AK2" s="40"/>
      <c r="AL2" s="40"/>
      <c r="AM2" s="40"/>
      <c r="AN2" s="40"/>
      <c r="AO2" s="40"/>
      <c r="AP2" s="40"/>
      <c r="AQ2" s="40"/>
      <c r="AR2" s="40"/>
      <c r="AS2" s="39"/>
      <c r="AT2" s="39"/>
      <c r="AU2" s="39"/>
      <c r="AV2" s="39"/>
      <c r="AW2" s="39"/>
      <c r="AX2" s="39"/>
      <c r="AY2" s="39"/>
      <c r="AZ2" s="39"/>
      <c r="BA2" s="39"/>
      <c r="BB2" s="39"/>
      <c r="BC2" s="39"/>
      <c r="BD2" s="39"/>
      <c r="BE2" s="39"/>
      <c r="BF2" s="39"/>
      <c r="BG2" s="39"/>
      <c r="BH2" s="39"/>
      <c r="BI2" s="40"/>
      <c r="BJ2" s="39"/>
      <c r="BK2" s="39"/>
      <c r="BP2" s="39"/>
      <c r="BQ2" s="39"/>
      <c r="BR2" s="39"/>
      <c r="BS2" s="39"/>
      <c r="BT2" s="39"/>
      <c r="BU2" s="39"/>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row>
    <row r="3" spans="1:137" s="53" customFormat="1" ht="66">
      <c r="A3" s="42" t="s">
        <v>77</v>
      </c>
      <c r="B3" s="42" t="s">
        <v>78</v>
      </c>
      <c r="C3" s="42" t="s">
        <v>79</v>
      </c>
      <c r="D3" s="42" t="s">
        <v>222</v>
      </c>
      <c r="E3" s="42" t="s">
        <v>386</v>
      </c>
      <c r="F3" s="42" t="s">
        <v>221</v>
      </c>
      <c r="G3" s="42" t="s">
        <v>80</v>
      </c>
      <c r="H3" s="43" t="s">
        <v>81</v>
      </c>
      <c r="I3" s="42" t="s">
        <v>82</v>
      </c>
      <c r="J3" s="43" t="s">
        <v>83</v>
      </c>
      <c r="K3" s="42" t="s">
        <v>84</v>
      </c>
      <c r="L3" s="42" t="s">
        <v>85</v>
      </c>
      <c r="M3" s="43" t="s">
        <v>86</v>
      </c>
      <c r="N3" s="43" t="s">
        <v>87</v>
      </c>
      <c r="O3" s="43" t="s">
        <v>88</v>
      </c>
      <c r="P3" s="44" t="s">
        <v>89</v>
      </c>
      <c r="Q3" s="43" t="s">
        <v>90</v>
      </c>
      <c r="R3" s="45" t="s">
        <v>91</v>
      </c>
      <c r="S3" s="43" t="s">
        <v>92</v>
      </c>
      <c r="T3" s="43" t="s">
        <v>93</v>
      </c>
      <c r="U3" s="43" t="s">
        <v>94</v>
      </c>
      <c r="V3" s="46" t="s">
        <v>95</v>
      </c>
      <c r="W3" s="43" t="s">
        <v>96</v>
      </c>
      <c r="X3" s="43" t="s">
        <v>97</v>
      </c>
      <c r="Y3" s="47" t="s">
        <v>98</v>
      </c>
      <c r="Z3" s="48" t="s">
        <v>99</v>
      </c>
      <c r="AA3" s="47" t="s">
        <v>100</v>
      </c>
      <c r="AB3" s="43" t="s">
        <v>101</v>
      </c>
      <c r="AC3" s="48" t="s">
        <v>102</v>
      </c>
      <c r="AD3" s="43" t="s">
        <v>103</v>
      </c>
      <c r="AE3" s="43" t="s">
        <v>104</v>
      </c>
      <c r="AF3" s="48" t="s">
        <v>105</v>
      </c>
      <c r="AG3" s="47" t="s">
        <v>106</v>
      </c>
      <c r="AH3" s="49" t="s">
        <v>107</v>
      </c>
      <c r="AI3" s="47" t="s">
        <v>108</v>
      </c>
      <c r="AJ3" s="49" t="s">
        <v>109</v>
      </c>
      <c r="AK3" s="47" t="s">
        <v>110</v>
      </c>
      <c r="AL3" s="49" t="s">
        <v>111</v>
      </c>
      <c r="AM3" s="47" t="s">
        <v>112</v>
      </c>
      <c r="AN3" s="49" t="s">
        <v>113</v>
      </c>
      <c r="AO3" s="47" t="s">
        <v>114</v>
      </c>
      <c r="AP3" s="49" t="s">
        <v>115</v>
      </c>
      <c r="AQ3" s="47" t="s">
        <v>116</v>
      </c>
      <c r="AR3" s="49" t="s">
        <v>117</v>
      </c>
      <c r="AS3" s="47" t="s">
        <v>118</v>
      </c>
      <c r="AT3" s="50" t="s">
        <v>119</v>
      </c>
      <c r="AU3" s="47" t="s">
        <v>120</v>
      </c>
      <c r="AV3" s="49" t="s">
        <v>121</v>
      </c>
      <c r="AW3" s="47" t="s">
        <v>122</v>
      </c>
      <c r="AX3" s="49" t="s">
        <v>123</v>
      </c>
      <c r="AY3" s="42" t="s">
        <v>124</v>
      </c>
      <c r="AZ3" s="51" t="s">
        <v>125</v>
      </c>
      <c r="BA3" s="42" t="s">
        <v>126</v>
      </c>
      <c r="BB3" s="43" t="s">
        <v>127</v>
      </c>
      <c r="BC3" s="42" t="s">
        <v>128</v>
      </c>
      <c r="BD3" s="51" t="s">
        <v>129</v>
      </c>
      <c r="BE3" s="42" t="s">
        <v>130</v>
      </c>
      <c r="BF3" s="43" t="s">
        <v>131</v>
      </c>
      <c r="BG3" s="42" t="s">
        <v>132</v>
      </c>
      <c r="BH3" s="43" t="s">
        <v>133</v>
      </c>
      <c r="BI3" s="43" t="s">
        <v>134</v>
      </c>
      <c r="BJ3" s="47" t="s">
        <v>135</v>
      </c>
      <c r="BK3" s="50" t="s">
        <v>136</v>
      </c>
      <c r="BL3" s="47" t="s">
        <v>558</v>
      </c>
      <c r="BM3" s="43" t="s">
        <v>137</v>
      </c>
      <c r="BN3" s="47" t="s">
        <v>138</v>
      </c>
      <c r="BO3" s="43" t="s">
        <v>139</v>
      </c>
      <c r="BP3" s="47" t="s">
        <v>140</v>
      </c>
      <c r="BQ3" s="49" t="s">
        <v>141</v>
      </c>
      <c r="BR3" s="47" t="s">
        <v>142</v>
      </c>
      <c r="BS3" s="49" t="s">
        <v>142</v>
      </c>
      <c r="BT3" s="47" t="s">
        <v>143</v>
      </c>
      <c r="BU3" s="44" t="s">
        <v>69</v>
      </c>
      <c r="BV3" s="44" t="s">
        <v>144</v>
      </c>
      <c r="BW3" s="52" t="s">
        <v>145</v>
      </c>
      <c r="BX3" s="44" t="s">
        <v>146</v>
      </c>
      <c r="BY3" s="52" t="s">
        <v>147</v>
      </c>
      <c r="BZ3" s="44" t="s">
        <v>148</v>
      </c>
      <c r="CA3" s="52" t="s">
        <v>149</v>
      </c>
      <c r="CB3" s="44" t="s">
        <v>150</v>
      </c>
      <c r="CC3" s="52" t="s">
        <v>151</v>
      </c>
      <c r="CD3" s="44" t="s">
        <v>152</v>
      </c>
      <c r="CE3" s="52" t="s">
        <v>153</v>
      </c>
      <c r="CF3" s="44" t="s">
        <v>154</v>
      </c>
      <c r="CG3" s="52" t="s">
        <v>155</v>
      </c>
      <c r="CH3" s="44" t="s">
        <v>156</v>
      </c>
      <c r="CI3" s="52" t="s">
        <v>157</v>
      </c>
      <c r="CJ3" s="44" t="s">
        <v>158</v>
      </c>
      <c r="CK3" s="52" t="s">
        <v>159</v>
      </c>
      <c r="CL3" s="44" t="s">
        <v>160</v>
      </c>
      <c r="CM3" s="52" t="s">
        <v>161</v>
      </c>
      <c r="CN3" s="44" t="s">
        <v>162</v>
      </c>
      <c r="CO3" s="52" t="s">
        <v>163</v>
      </c>
      <c r="CP3" s="44" t="s">
        <v>164</v>
      </c>
      <c r="CQ3" s="52" t="s">
        <v>165</v>
      </c>
      <c r="CR3" s="44" t="s">
        <v>166</v>
      </c>
      <c r="CS3" s="52" t="s">
        <v>167</v>
      </c>
      <c r="CT3" s="44" t="s">
        <v>168</v>
      </c>
      <c r="CU3" s="52" t="s">
        <v>169</v>
      </c>
      <c r="CV3" s="44" t="s">
        <v>170</v>
      </c>
      <c r="CW3" s="52" t="s">
        <v>171</v>
      </c>
      <c r="CX3" s="44" t="s">
        <v>172</v>
      </c>
      <c r="CY3" s="52" t="s">
        <v>173</v>
      </c>
      <c r="CZ3" s="44" t="s">
        <v>174</v>
      </c>
      <c r="DA3" s="52" t="s">
        <v>175</v>
      </c>
      <c r="DB3" s="44" t="s">
        <v>176</v>
      </c>
      <c r="DC3" s="52" t="s">
        <v>177</v>
      </c>
      <c r="DD3" s="44" t="s">
        <v>178</v>
      </c>
      <c r="DE3" s="52" t="s">
        <v>179</v>
      </c>
      <c r="DF3" s="44" t="s">
        <v>180</v>
      </c>
      <c r="DG3" s="52" t="s">
        <v>181</v>
      </c>
      <c r="DH3" s="44" t="s">
        <v>182</v>
      </c>
      <c r="DI3" s="52" t="s">
        <v>183</v>
      </c>
      <c r="DJ3" s="44" t="s">
        <v>184</v>
      </c>
      <c r="DK3" s="52" t="s">
        <v>185</v>
      </c>
      <c r="DL3" s="44" t="s">
        <v>186</v>
      </c>
      <c r="DM3" s="52" t="s">
        <v>187</v>
      </c>
      <c r="DN3" s="44" t="s">
        <v>188</v>
      </c>
      <c r="DO3" s="52" t="s">
        <v>189</v>
      </c>
      <c r="DP3" s="44" t="s">
        <v>190</v>
      </c>
      <c r="DQ3" s="52" t="s">
        <v>191</v>
      </c>
      <c r="DR3" s="44" t="s">
        <v>192</v>
      </c>
      <c r="DS3" s="52" t="s">
        <v>193</v>
      </c>
      <c r="DT3" s="44" t="s">
        <v>194</v>
      </c>
      <c r="DU3" s="52" t="s">
        <v>195</v>
      </c>
      <c r="DV3" s="44" t="s">
        <v>196</v>
      </c>
      <c r="DW3" s="52" t="s">
        <v>197</v>
      </c>
      <c r="DX3" s="44" t="s">
        <v>198</v>
      </c>
      <c r="DY3" s="52" t="s">
        <v>199</v>
      </c>
      <c r="DZ3" s="44" t="s">
        <v>200</v>
      </c>
      <c r="EA3" s="52" t="s">
        <v>201</v>
      </c>
      <c r="EB3" s="44" t="s">
        <v>202</v>
      </c>
      <c r="EC3" s="52" t="s">
        <v>203</v>
      </c>
      <c r="ED3" s="44" t="s">
        <v>204</v>
      </c>
      <c r="EE3" s="52" t="s">
        <v>205</v>
      </c>
      <c r="EF3" s="44" t="s">
        <v>206</v>
      </c>
      <c r="EG3" s="52" t="s">
        <v>207</v>
      </c>
    </row>
    <row r="4" spans="1:137" s="53" customFormat="1" ht="27" thickBot="1">
      <c r="A4" s="54" t="s">
        <v>208</v>
      </c>
      <c r="B4" s="54" t="s">
        <v>208</v>
      </c>
      <c r="C4" s="54"/>
      <c r="D4" s="54"/>
      <c r="E4" s="54"/>
      <c r="F4" s="54"/>
      <c r="G4" s="54" t="s">
        <v>209</v>
      </c>
      <c r="H4" s="55" t="s">
        <v>209</v>
      </c>
      <c r="I4" s="54" t="s">
        <v>210</v>
      </c>
      <c r="J4" s="55" t="s">
        <v>210</v>
      </c>
      <c r="K4" s="54"/>
      <c r="L4" s="54"/>
      <c r="M4" s="55"/>
      <c r="N4" s="55"/>
      <c r="O4" s="55"/>
      <c r="P4" s="56" t="s">
        <v>211</v>
      </c>
      <c r="Q4" s="55" t="s">
        <v>211</v>
      </c>
      <c r="R4" s="57" t="s">
        <v>212</v>
      </c>
      <c r="S4" s="55" t="s">
        <v>212</v>
      </c>
      <c r="T4" s="55" t="s">
        <v>212</v>
      </c>
      <c r="U4" s="55" t="s">
        <v>212</v>
      </c>
      <c r="V4" s="58" t="s">
        <v>213</v>
      </c>
      <c r="W4" s="55" t="s">
        <v>213</v>
      </c>
      <c r="X4" s="55" t="s">
        <v>213</v>
      </c>
      <c r="Y4" s="58" t="s">
        <v>213</v>
      </c>
      <c r="Z4" s="58" t="s">
        <v>213</v>
      </c>
      <c r="AA4" s="59" t="s">
        <v>214</v>
      </c>
      <c r="AB4" s="55" t="s">
        <v>215</v>
      </c>
      <c r="AC4" s="60" t="s">
        <v>216</v>
      </c>
      <c r="AD4" s="55" t="s">
        <v>217</v>
      </c>
      <c r="AE4" s="55" t="s">
        <v>217</v>
      </c>
      <c r="AF4" s="60" t="s">
        <v>216</v>
      </c>
      <c r="AG4" s="59" t="s">
        <v>217</v>
      </c>
      <c r="AH4" s="61" t="s">
        <v>217</v>
      </c>
      <c r="AI4" s="59" t="s">
        <v>217</v>
      </c>
      <c r="AJ4" s="61" t="s">
        <v>217</v>
      </c>
      <c r="AK4" s="59" t="s">
        <v>217</v>
      </c>
      <c r="AL4" s="61" t="s">
        <v>217</v>
      </c>
      <c r="AM4" s="59" t="s">
        <v>217</v>
      </c>
      <c r="AN4" s="61" t="s">
        <v>217</v>
      </c>
      <c r="AO4" s="59" t="s">
        <v>217</v>
      </c>
      <c r="AP4" s="61" t="s">
        <v>217</v>
      </c>
      <c r="AQ4" s="59" t="s">
        <v>217</v>
      </c>
      <c r="AR4" s="61" t="s">
        <v>217</v>
      </c>
      <c r="AS4" s="59" t="s">
        <v>217</v>
      </c>
      <c r="AT4" s="62" t="s">
        <v>217</v>
      </c>
      <c r="AU4" s="59" t="s">
        <v>217</v>
      </c>
      <c r="AV4" s="61" t="s">
        <v>217</v>
      </c>
      <c r="AW4" s="59" t="s">
        <v>217</v>
      </c>
      <c r="AX4" s="62" t="s">
        <v>217</v>
      </c>
      <c r="AY4" s="54" t="s">
        <v>213</v>
      </c>
      <c r="AZ4" s="55" t="s">
        <v>213</v>
      </c>
      <c r="BA4" s="54" t="s">
        <v>213</v>
      </c>
      <c r="BB4" s="63" t="s">
        <v>213</v>
      </c>
      <c r="BC4" s="54" t="s">
        <v>213</v>
      </c>
      <c r="BD4" s="55" t="s">
        <v>213</v>
      </c>
      <c r="BE4" s="54" t="s">
        <v>213</v>
      </c>
      <c r="BF4" s="63" t="s">
        <v>213</v>
      </c>
      <c r="BG4" s="54" t="s">
        <v>213</v>
      </c>
      <c r="BH4" s="63" t="s">
        <v>213</v>
      </c>
      <c r="BI4" s="63" t="s">
        <v>213</v>
      </c>
      <c r="BJ4" s="59" t="s">
        <v>217</v>
      </c>
      <c r="BK4" s="62" t="s">
        <v>217</v>
      </c>
      <c r="BL4" s="59" t="s">
        <v>213</v>
      </c>
      <c r="BM4" s="55" t="s">
        <v>213</v>
      </c>
      <c r="BN4" s="59" t="s">
        <v>217</v>
      </c>
      <c r="BO4" s="55" t="s">
        <v>217</v>
      </c>
      <c r="BP4" s="59" t="s">
        <v>217</v>
      </c>
      <c r="BQ4" s="61" t="s">
        <v>217</v>
      </c>
      <c r="BR4" s="59" t="s">
        <v>217</v>
      </c>
      <c r="BS4" s="61" t="s">
        <v>217</v>
      </c>
      <c r="BT4" s="59" t="s">
        <v>217</v>
      </c>
      <c r="BU4" s="56" t="s">
        <v>217</v>
      </c>
      <c r="BV4" s="56" t="s">
        <v>217</v>
      </c>
      <c r="BW4" s="64" t="s">
        <v>217</v>
      </c>
      <c r="BX4" s="56" t="s">
        <v>217</v>
      </c>
      <c r="BY4" s="64" t="s">
        <v>217</v>
      </c>
      <c r="BZ4" s="56" t="s">
        <v>217</v>
      </c>
      <c r="CA4" s="64" t="s">
        <v>217</v>
      </c>
      <c r="CB4" s="56" t="s">
        <v>216</v>
      </c>
      <c r="CC4" s="64" t="s">
        <v>216</v>
      </c>
      <c r="CD4" s="56" t="s">
        <v>217</v>
      </c>
      <c r="CE4" s="64" t="s">
        <v>217</v>
      </c>
      <c r="CF4" s="56" t="s">
        <v>217</v>
      </c>
      <c r="CG4" s="64" t="s">
        <v>217</v>
      </c>
      <c r="CH4" s="56" t="s">
        <v>217</v>
      </c>
      <c r="CI4" s="64" t="s">
        <v>217</v>
      </c>
      <c r="CJ4" s="56" t="s">
        <v>217</v>
      </c>
      <c r="CK4" s="64" t="s">
        <v>217</v>
      </c>
      <c r="CL4" s="56" t="s">
        <v>216</v>
      </c>
      <c r="CM4" s="64" t="s">
        <v>216</v>
      </c>
      <c r="CN4" s="56" t="s">
        <v>217</v>
      </c>
      <c r="CO4" s="64" t="s">
        <v>217</v>
      </c>
      <c r="CP4" s="56" t="s">
        <v>217</v>
      </c>
      <c r="CQ4" s="64" t="s">
        <v>217</v>
      </c>
      <c r="CR4" s="56" t="s">
        <v>217</v>
      </c>
      <c r="CS4" s="64" t="s">
        <v>217</v>
      </c>
      <c r="CT4" s="56" t="s">
        <v>217</v>
      </c>
      <c r="CU4" s="64" t="s">
        <v>217</v>
      </c>
      <c r="CV4" s="56" t="s">
        <v>217</v>
      </c>
      <c r="CW4" s="64" t="s">
        <v>217</v>
      </c>
      <c r="CX4" s="56" t="s">
        <v>217</v>
      </c>
      <c r="CY4" s="64" t="s">
        <v>217</v>
      </c>
      <c r="CZ4" s="56" t="s">
        <v>217</v>
      </c>
      <c r="DA4" s="64" t="s">
        <v>217</v>
      </c>
      <c r="DB4" s="56" t="s">
        <v>217</v>
      </c>
      <c r="DC4" s="64" t="s">
        <v>217</v>
      </c>
      <c r="DD4" s="56" t="s">
        <v>217</v>
      </c>
      <c r="DE4" s="64" t="s">
        <v>217</v>
      </c>
      <c r="DF4" s="56" t="s">
        <v>217</v>
      </c>
      <c r="DG4" s="64" t="s">
        <v>217</v>
      </c>
      <c r="DH4" s="56" t="s">
        <v>217</v>
      </c>
      <c r="DI4" s="64" t="s">
        <v>217</v>
      </c>
      <c r="DJ4" s="56" t="s">
        <v>217</v>
      </c>
      <c r="DK4" s="64" t="s">
        <v>217</v>
      </c>
      <c r="DL4" s="56" t="s">
        <v>217</v>
      </c>
      <c r="DM4" s="64" t="s">
        <v>217</v>
      </c>
      <c r="DN4" s="56" t="s">
        <v>216</v>
      </c>
      <c r="DO4" s="64" t="s">
        <v>217</v>
      </c>
      <c r="DP4" s="56" t="s">
        <v>217</v>
      </c>
      <c r="DQ4" s="64" t="s">
        <v>217</v>
      </c>
      <c r="DR4" s="56" t="s">
        <v>217</v>
      </c>
      <c r="DS4" s="64" t="s">
        <v>217</v>
      </c>
      <c r="DT4" s="56" t="s">
        <v>217</v>
      </c>
      <c r="DU4" s="64" t="s">
        <v>217</v>
      </c>
      <c r="DV4" s="56" t="s">
        <v>217</v>
      </c>
      <c r="DW4" s="64" t="s">
        <v>217</v>
      </c>
      <c r="DX4" s="56" t="s">
        <v>217</v>
      </c>
      <c r="DY4" s="64" t="s">
        <v>217</v>
      </c>
      <c r="DZ4" s="56" t="s">
        <v>217</v>
      </c>
      <c r="EA4" s="64" t="s">
        <v>217</v>
      </c>
      <c r="EB4" s="56" t="s">
        <v>217</v>
      </c>
      <c r="EC4" s="64" t="s">
        <v>217</v>
      </c>
      <c r="ED4" s="56" t="s">
        <v>217</v>
      </c>
      <c r="EE4" s="64" t="s">
        <v>217</v>
      </c>
      <c r="EF4" s="56" t="s">
        <v>217</v>
      </c>
      <c r="EG4" s="64" t="s">
        <v>217</v>
      </c>
    </row>
    <row r="5" spans="1:137" s="75" customFormat="1">
      <c r="A5" s="101">
        <v>43769</v>
      </c>
      <c r="B5" s="102">
        <v>43769</v>
      </c>
      <c r="C5" s="65">
        <v>0.41666666666666669</v>
      </c>
      <c r="D5" s="65" t="s">
        <v>225</v>
      </c>
      <c r="E5" s="325">
        <v>1</v>
      </c>
      <c r="F5" s="66" t="s">
        <v>302</v>
      </c>
      <c r="G5" s="245">
        <f>'Daily discharge'!AH17</f>
        <v>59.215000000000003</v>
      </c>
      <c r="H5" s="67"/>
      <c r="I5" s="245">
        <f>G5</f>
        <v>59.215000000000003</v>
      </c>
      <c r="J5" s="67"/>
      <c r="K5" s="67"/>
      <c r="L5" s="89">
        <v>7.27</v>
      </c>
      <c r="M5" s="67"/>
      <c r="N5" s="67"/>
      <c r="O5" s="67"/>
      <c r="P5" s="231">
        <v>20.7</v>
      </c>
      <c r="Q5" s="72"/>
      <c r="R5" s="68">
        <v>55.1</v>
      </c>
      <c r="S5" s="72"/>
      <c r="T5" s="72"/>
      <c r="U5" s="72"/>
      <c r="V5" s="236">
        <v>1</v>
      </c>
      <c r="W5" s="67"/>
      <c r="X5" s="67"/>
      <c r="Y5" s="68"/>
      <c r="Z5" s="327">
        <v>7.1</v>
      </c>
      <c r="AA5" s="237">
        <v>15.75</v>
      </c>
      <c r="AB5" s="67"/>
      <c r="AC5" s="92"/>
      <c r="AD5" s="67"/>
      <c r="AE5" s="67"/>
      <c r="AF5" s="327">
        <v>6.8</v>
      </c>
      <c r="AG5" s="233">
        <v>0.01</v>
      </c>
      <c r="AH5" s="70"/>
      <c r="AI5" s="233">
        <v>2.5000000000000001E-2</v>
      </c>
      <c r="AJ5" s="70"/>
      <c r="AK5" s="233">
        <v>2.5000000000000001E-2</v>
      </c>
      <c r="AL5" s="68"/>
      <c r="AM5" s="233">
        <v>2.5000000000000001E-2</v>
      </c>
      <c r="AN5" s="233">
        <v>2.5000000000000001E-2</v>
      </c>
      <c r="AO5" s="233">
        <v>2.5000000000000001E-2</v>
      </c>
      <c r="AP5" s="233">
        <v>2.5000000000000001E-2</v>
      </c>
      <c r="AQ5" s="233">
        <v>2.5000000000000001E-2</v>
      </c>
      <c r="AR5" s="70"/>
      <c r="AS5" s="233">
        <v>0.02</v>
      </c>
      <c r="AT5" s="68"/>
      <c r="AU5" s="233">
        <v>0.02</v>
      </c>
      <c r="AV5" s="70"/>
      <c r="AW5" s="233">
        <v>2.5000000000000001E-2</v>
      </c>
      <c r="AX5" s="70"/>
      <c r="AY5" s="66">
        <v>1.99</v>
      </c>
      <c r="AZ5" s="67"/>
      <c r="BA5" s="66">
        <v>8.5299999999999994</v>
      </c>
      <c r="BB5" s="66"/>
      <c r="BC5" s="71">
        <v>0.2</v>
      </c>
      <c r="BD5" s="66"/>
      <c r="BE5" s="71">
        <v>1E-3</v>
      </c>
      <c r="BF5" s="66"/>
      <c r="BG5" s="66">
        <v>8.5299999999999994</v>
      </c>
      <c r="BH5" s="66"/>
      <c r="BI5" s="66"/>
      <c r="BJ5" s="66">
        <v>1.4</v>
      </c>
      <c r="BK5" s="66"/>
      <c r="BL5" s="69">
        <v>8800</v>
      </c>
      <c r="BM5" s="66"/>
      <c r="BN5" s="69">
        <v>4065</v>
      </c>
      <c r="BO5" s="66"/>
      <c r="BP5" s="66">
        <v>0.42</v>
      </c>
      <c r="BQ5" s="70"/>
      <c r="BR5" s="235">
        <v>0.02</v>
      </c>
      <c r="BS5" s="70"/>
      <c r="BT5" s="70"/>
      <c r="BU5" s="233">
        <v>10</v>
      </c>
      <c r="BV5" s="71">
        <v>0.05</v>
      </c>
      <c r="BW5" s="71"/>
      <c r="BX5" s="66">
        <v>0.628</v>
      </c>
      <c r="BY5" s="66"/>
      <c r="BZ5" s="71">
        <v>0.05</v>
      </c>
      <c r="CA5" s="66"/>
      <c r="CB5" s="66">
        <v>0.96699999999999997</v>
      </c>
      <c r="CC5" s="66"/>
      <c r="CD5" s="66">
        <v>0.114</v>
      </c>
      <c r="CE5" s="66"/>
      <c r="CF5" s="71">
        <v>0.01</v>
      </c>
      <c r="CG5" s="66"/>
      <c r="CH5" s="66">
        <v>129.07</v>
      </c>
      <c r="CI5" s="66"/>
      <c r="CJ5" s="71">
        <v>0.01</v>
      </c>
      <c r="CK5" s="66"/>
      <c r="CL5" s="71">
        <v>0.03</v>
      </c>
      <c r="CM5" s="66"/>
      <c r="CN5" s="71">
        <v>0.03</v>
      </c>
      <c r="CO5" s="66"/>
      <c r="CP5" s="66">
        <v>4.1000000000000002E-2</v>
      </c>
      <c r="CQ5" s="66"/>
      <c r="CR5" s="66">
        <v>2.71</v>
      </c>
      <c r="CS5" s="66"/>
      <c r="CT5" s="71">
        <v>1E-3</v>
      </c>
      <c r="CU5" s="66"/>
      <c r="CV5" s="66"/>
      <c r="CW5" s="66"/>
      <c r="CX5" s="66">
        <v>164.47200000000001</v>
      </c>
      <c r="CY5" s="66"/>
      <c r="CZ5" s="328">
        <v>8.3000000000000004E-2</v>
      </c>
      <c r="DA5" s="66"/>
      <c r="DB5" s="66">
        <v>272.08</v>
      </c>
      <c r="DC5" s="66"/>
      <c r="DD5" s="328">
        <v>0.39989999999999998</v>
      </c>
      <c r="DE5" s="66"/>
      <c r="DF5" s="71">
        <v>0.03</v>
      </c>
      <c r="DG5" s="66"/>
      <c r="DH5" s="73">
        <v>2195.08</v>
      </c>
      <c r="DI5" s="66"/>
      <c r="DJ5" s="66">
        <v>0.13200000000000001</v>
      </c>
      <c r="DK5" s="66"/>
      <c r="DL5" s="71">
        <v>0.5</v>
      </c>
      <c r="DM5" s="66"/>
      <c r="DN5" s="71">
        <v>0.05</v>
      </c>
      <c r="DO5" s="66"/>
      <c r="DP5" s="66">
        <v>180.69</v>
      </c>
      <c r="DQ5" s="66"/>
      <c r="DR5" s="71">
        <v>0.05</v>
      </c>
      <c r="DS5" s="71"/>
      <c r="DT5" s="71">
        <v>0.05</v>
      </c>
      <c r="DU5" s="66"/>
      <c r="DV5" s="71">
        <v>1</v>
      </c>
      <c r="DW5" s="66"/>
      <c r="DX5" s="71">
        <v>0.05</v>
      </c>
      <c r="DY5" s="66"/>
      <c r="DZ5" s="66">
        <v>1.679</v>
      </c>
      <c r="EA5" s="66"/>
      <c r="EB5" s="71">
        <v>0.05</v>
      </c>
      <c r="EC5" s="71"/>
      <c r="ED5" s="71">
        <v>0.05</v>
      </c>
      <c r="EE5" s="66"/>
      <c r="EF5" s="234">
        <v>4.87</v>
      </c>
      <c r="EG5" s="74"/>
    </row>
    <row r="6" spans="1:137" s="75" customFormat="1">
      <c r="A6" s="99">
        <v>43769</v>
      </c>
      <c r="B6" s="100">
        <v>43769</v>
      </c>
      <c r="C6" s="76">
        <v>0.41666666666666669</v>
      </c>
      <c r="D6" s="76" t="s">
        <v>224</v>
      </c>
      <c r="E6" s="326">
        <v>2</v>
      </c>
      <c r="F6" s="77" t="s">
        <v>301</v>
      </c>
      <c r="G6" s="246">
        <f>'Daily discharge'!AH19</f>
        <v>37.664000000000001</v>
      </c>
      <c r="H6" s="78"/>
      <c r="I6" s="246">
        <f>G6</f>
        <v>37.664000000000001</v>
      </c>
      <c r="J6" s="78"/>
      <c r="K6" s="78"/>
      <c r="L6" s="79">
        <v>7.03</v>
      </c>
      <c r="M6" s="78"/>
      <c r="N6" s="78"/>
      <c r="O6" s="78"/>
      <c r="P6" s="232">
        <v>59.4</v>
      </c>
      <c r="Q6" s="81"/>
      <c r="R6" s="82">
        <v>68.400000000000006</v>
      </c>
      <c r="S6" s="81"/>
      <c r="T6" s="81"/>
      <c r="U6" s="81"/>
      <c r="V6" s="316">
        <v>29</v>
      </c>
      <c r="W6" s="78"/>
      <c r="X6" s="78"/>
      <c r="Y6" s="82"/>
      <c r="Z6" s="83">
        <v>18.8</v>
      </c>
      <c r="AA6" s="244">
        <v>57.5</v>
      </c>
      <c r="AB6" s="78"/>
      <c r="AC6" s="142"/>
      <c r="AD6" s="78"/>
      <c r="AE6" s="78"/>
      <c r="AF6" s="322">
        <v>18.2</v>
      </c>
      <c r="AG6" s="241">
        <v>0.01</v>
      </c>
      <c r="AH6" s="85"/>
      <c r="AI6" s="241">
        <v>2.5000000000000001E-2</v>
      </c>
      <c r="AJ6" s="85"/>
      <c r="AK6" s="241">
        <v>2.5000000000000001E-2</v>
      </c>
      <c r="AL6" s="82"/>
      <c r="AM6" s="241">
        <v>2.5000000000000001E-2</v>
      </c>
      <c r="AN6" s="241">
        <v>2.5000000000000001E-2</v>
      </c>
      <c r="AO6" s="241">
        <v>2.5000000000000001E-2</v>
      </c>
      <c r="AP6" s="241">
        <v>2.5000000000000001E-2</v>
      </c>
      <c r="AQ6" s="241">
        <v>2.5000000000000001E-2</v>
      </c>
      <c r="AR6" s="85"/>
      <c r="AS6" s="241">
        <v>0.02</v>
      </c>
      <c r="AT6" s="82"/>
      <c r="AU6" s="241">
        <v>0.02</v>
      </c>
      <c r="AV6" s="85"/>
      <c r="AW6" s="241">
        <v>2.5000000000000001E-2</v>
      </c>
      <c r="AX6" s="85"/>
      <c r="AY6" s="77">
        <v>2.27</v>
      </c>
      <c r="AZ6" s="78"/>
      <c r="BA6" s="77">
        <v>10.66</v>
      </c>
      <c r="BB6" s="86"/>
      <c r="BC6" s="86">
        <v>0.2</v>
      </c>
      <c r="BD6" s="77"/>
      <c r="BE6" s="86">
        <v>1E-3</v>
      </c>
      <c r="BF6" s="77"/>
      <c r="BG6" s="77">
        <v>10.66</v>
      </c>
      <c r="BH6" s="77"/>
      <c r="BI6" s="77"/>
      <c r="BJ6" s="77">
        <v>1.6</v>
      </c>
      <c r="BK6" s="77"/>
      <c r="BL6" s="80">
        <v>3980</v>
      </c>
      <c r="BM6" s="77"/>
      <c r="BN6" s="80">
        <v>1534</v>
      </c>
      <c r="BO6" s="77"/>
      <c r="BP6" s="77">
        <v>0.82</v>
      </c>
      <c r="BQ6" s="85"/>
      <c r="BR6" s="242">
        <v>0.02</v>
      </c>
      <c r="BS6" s="85"/>
      <c r="BT6" s="85"/>
      <c r="BU6" s="241">
        <v>10</v>
      </c>
      <c r="BV6" s="86">
        <v>0.05</v>
      </c>
      <c r="BW6" s="86"/>
      <c r="BX6" s="77">
        <v>0.16800000000000001</v>
      </c>
      <c r="BY6" s="77"/>
      <c r="BZ6" s="86">
        <v>0.05</v>
      </c>
      <c r="CA6" s="77"/>
      <c r="CB6" s="77">
        <v>0.44800000000000001</v>
      </c>
      <c r="CC6" s="77"/>
      <c r="CD6" s="77">
        <v>8.1000000000000003E-2</v>
      </c>
      <c r="CE6" s="77"/>
      <c r="CF6" s="86">
        <v>0.01</v>
      </c>
      <c r="CG6" s="77"/>
      <c r="CH6" s="77">
        <v>86.561999999999998</v>
      </c>
      <c r="CI6" s="77"/>
      <c r="CJ6" s="86">
        <v>0.01</v>
      </c>
      <c r="CK6" s="77"/>
      <c r="CL6" s="86">
        <v>0.03</v>
      </c>
      <c r="CM6" s="77"/>
      <c r="CN6" s="86">
        <v>0.03</v>
      </c>
      <c r="CO6" s="77"/>
      <c r="CP6" s="77">
        <v>0.19600000000000001</v>
      </c>
      <c r="CQ6" s="77"/>
      <c r="CR6" s="77">
        <v>10.875</v>
      </c>
      <c r="CS6" s="77"/>
      <c r="CT6" s="86">
        <v>1E-3</v>
      </c>
      <c r="CU6" s="77"/>
      <c r="CV6" s="77"/>
      <c r="CW6" s="77"/>
      <c r="CX6" s="77">
        <v>71.662000000000006</v>
      </c>
      <c r="CY6" s="77"/>
      <c r="CZ6" s="323">
        <v>0.05</v>
      </c>
      <c r="DA6" s="77"/>
      <c r="DB6" s="77">
        <v>111.062</v>
      </c>
      <c r="DC6" s="77"/>
      <c r="DD6" s="77">
        <v>0.502</v>
      </c>
      <c r="DE6" s="77"/>
      <c r="DF6" s="77">
        <v>0.123</v>
      </c>
      <c r="DG6" s="77"/>
      <c r="DH6" s="87">
        <v>911.10900000000004</v>
      </c>
      <c r="DI6" s="77"/>
      <c r="DJ6" s="77">
        <v>0.05</v>
      </c>
      <c r="DK6" s="77"/>
      <c r="DL6" s="77">
        <v>0.71099999999999997</v>
      </c>
      <c r="DM6" s="77"/>
      <c r="DN6" s="86">
        <v>0.05</v>
      </c>
      <c r="DO6" s="77"/>
      <c r="DP6" s="77">
        <v>68.745999999999995</v>
      </c>
      <c r="DQ6" s="77"/>
      <c r="DR6" s="86">
        <v>0.05</v>
      </c>
      <c r="DS6" s="86"/>
      <c r="DT6" s="86">
        <v>0.05</v>
      </c>
      <c r="DU6" s="77"/>
      <c r="DV6" s="86">
        <v>1</v>
      </c>
      <c r="DW6" s="77"/>
      <c r="DX6" s="86">
        <v>0.05</v>
      </c>
      <c r="DY6" s="77"/>
      <c r="DZ6" s="77">
        <v>0.755</v>
      </c>
      <c r="EA6" s="77"/>
      <c r="EB6" s="86">
        <v>0.05</v>
      </c>
      <c r="EC6" s="86"/>
      <c r="ED6" s="86">
        <v>0.05</v>
      </c>
      <c r="EE6" s="77"/>
      <c r="EF6" s="88">
        <v>1.677</v>
      </c>
      <c r="EG6" s="74"/>
    </row>
    <row r="7" spans="1:137" s="75" customFormat="1" ht="14.4" thickBot="1">
      <c r="A7" s="99">
        <v>43769</v>
      </c>
      <c r="B7" s="100">
        <v>43769</v>
      </c>
      <c r="C7" s="76">
        <v>0.41666666666666669</v>
      </c>
      <c r="D7" s="76" t="s">
        <v>223</v>
      </c>
      <c r="E7" s="326">
        <v>4</v>
      </c>
      <c r="F7" s="77" t="s">
        <v>294</v>
      </c>
      <c r="G7" s="246">
        <f>'Daily discharge'!AH20</f>
        <v>4.5999999999999996</v>
      </c>
      <c r="H7" s="78"/>
      <c r="I7" s="246">
        <f>G7</f>
        <v>4.5999999999999996</v>
      </c>
      <c r="J7" s="78"/>
      <c r="K7" s="78"/>
      <c r="L7" s="79">
        <v>6.9</v>
      </c>
      <c r="M7" s="78"/>
      <c r="N7" s="78"/>
      <c r="O7" s="78"/>
      <c r="P7" s="232">
        <v>12.5</v>
      </c>
      <c r="Q7" s="81"/>
      <c r="R7" s="82">
        <v>43.3</v>
      </c>
      <c r="S7" s="81"/>
      <c r="T7" s="81"/>
      <c r="U7" s="81"/>
      <c r="V7" s="243">
        <v>1</v>
      </c>
      <c r="W7" s="78"/>
      <c r="X7" s="78"/>
      <c r="Y7" s="82"/>
      <c r="Z7" s="317">
        <v>4</v>
      </c>
      <c r="AA7" s="244">
        <v>7.33</v>
      </c>
      <c r="AB7" s="78"/>
      <c r="AC7" s="142"/>
      <c r="AD7" s="78"/>
      <c r="AE7" s="78"/>
      <c r="AF7" s="317">
        <v>4</v>
      </c>
      <c r="AG7" s="241">
        <v>0.01</v>
      </c>
      <c r="AH7" s="85"/>
      <c r="AI7" s="241">
        <v>2.5000000000000001E-2</v>
      </c>
      <c r="AJ7" s="85"/>
      <c r="AK7" s="241">
        <v>2.5000000000000001E-2</v>
      </c>
      <c r="AL7" s="82"/>
      <c r="AM7" s="241">
        <v>2.5000000000000001E-2</v>
      </c>
      <c r="AN7" s="241">
        <v>2.5000000000000001E-2</v>
      </c>
      <c r="AO7" s="241">
        <v>2.5000000000000001E-2</v>
      </c>
      <c r="AP7" s="241">
        <v>2.5000000000000001E-2</v>
      </c>
      <c r="AQ7" s="241">
        <v>2.5000000000000001E-2</v>
      </c>
      <c r="AR7" s="85"/>
      <c r="AS7" s="241">
        <v>0.02</v>
      </c>
      <c r="AT7" s="82"/>
      <c r="AU7" s="241">
        <v>0.02</v>
      </c>
      <c r="AV7" s="85"/>
      <c r="AW7" s="241">
        <v>2.5000000000000001E-2</v>
      </c>
      <c r="AX7" s="85"/>
      <c r="AY7" s="77">
        <v>2.2000000000000002</v>
      </c>
      <c r="AZ7" s="78"/>
      <c r="BA7" s="77">
        <v>9.36</v>
      </c>
      <c r="BB7" s="77"/>
      <c r="BC7" s="77">
        <v>3</v>
      </c>
      <c r="BD7" s="77"/>
      <c r="BE7" s="77">
        <v>0.67400000000000004</v>
      </c>
      <c r="BF7" s="77"/>
      <c r="BG7" s="77">
        <v>13.03</v>
      </c>
      <c r="BH7" s="77"/>
      <c r="BI7" s="77"/>
      <c r="BJ7" s="77">
        <v>0.6</v>
      </c>
      <c r="BK7" s="77"/>
      <c r="BL7" s="80">
        <v>1420</v>
      </c>
      <c r="BM7" s="77"/>
      <c r="BN7" s="80">
        <v>581</v>
      </c>
      <c r="BO7" s="77"/>
      <c r="BP7" s="77">
        <v>0.17</v>
      </c>
      <c r="BQ7" s="85"/>
      <c r="BR7" s="242">
        <v>0.02</v>
      </c>
      <c r="BS7" s="85"/>
      <c r="BT7" s="85"/>
      <c r="BU7" s="241">
        <v>10</v>
      </c>
      <c r="BV7" s="86">
        <v>0.05</v>
      </c>
      <c r="BW7" s="86"/>
      <c r="BX7" s="77">
        <v>0.27300000000000002</v>
      </c>
      <c r="BY7" s="77"/>
      <c r="BZ7" s="86">
        <v>0.05</v>
      </c>
      <c r="CA7" s="86"/>
      <c r="CB7" s="86">
        <v>0.3</v>
      </c>
      <c r="CC7" s="77"/>
      <c r="CD7" s="77">
        <v>0.109</v>
      </c>
      <c r="CE7" s="77"/>
      <c r="CF7" s="86">
        <v>0.01</v>
      </c>
      <c r="CG7" s="77"/>
      <c r="CH7" s="77">
        <v>73.909000000000006</v>
      </c>
      <c r="CI7" s="77"/>
      <c r="CJ7" s="86">
        <v>0.01</v>
      </c>
      <c r="CK7" s="77"/>
      <c r="CL7" s="86">
        <v>0.03</v>
      </c>
      <c r="CM7" s="77"/>
      <c r="CN7" s="86">
        <v>0.03</v>
      </c>
      <c r="CO7" s="77"/>
      <c r="CP7" s="77">
        <v>9.6000000000000002E-2</v>
      </c>
      <c r="CQ7" s="77"/>
      <c r="CR7" s="77">
        <v>3.4750000000000001</v>
      </c>
      <c r="CS7" s="77"/>
      <c r="CT7" s="86">
        <v>1E-3</v>
      </c>
      <c r="CU7" s="77"/>
      <c r="CV7" s="77"/>
      <c r="CW7" s="77"/>
      <c r="CX7" s="77">
        <v>20.611000000000001</v>
      </c>
      <c r="CY7" s="77"/>
      <c r="CZ7" s="323">
        <v>0.05</v>
      </c>
      <c r="DA7" s="77"/>
      <c r="DB7" s="77">
        <v>41.616</v>
      </c>
      <c r="DC7" s="77"/>
      <c r="DD7" s="77">
        <v>0.53900000000000003</v>
      </c>
      <c r="DE7" s="77"/>
      <c r="DF7" s="86">
        <v>0.03</v>
      </c>
      <c r="DG7" s="77"/>
      <c r="DH7" s="87">
        <v>247.511</v>
      </c>
      <c r="DI7" s="77"/>
      <c r="DJ7" s="77">
        <v>0.16900000000000001</v>
      </c>
      <c r="DK7" s="77"/>
      <c r="DL7" s="77">
        <v>0.67</v>
      </c>
      <c r="DM7" s="77"/>
      <c r="DN7" s="86">
        <v>0.05</v>
      </c>
      <c r="DO7" s="77"/>
      <c r="DP7" s="77">
        <v>46.186</v>
      </c>
      <c r="DQ7" s="77"/>
      <c r="DR7" s="86">
        <v>0.05</v>
      </c>
      <c r="DS7" s="86"/>
      <c r="DT7" s="86">
        <v>0.05</v>
      </c>
      <c r="DU7" s="77"/>
      <c r="DV7" s="77">
        <v>1.135</v>
      </c>
      <c r="DW7" s="77"/>
      <c r="DX7" s="86">
        <v>0.05</v>
      </c>
      <c r="DY7" s="77"/>
      <c r="DZ7" s="77">
        <v>0.312</v>
      </c>
      <c r="EA7" s="77"/>
      <c r="EB7" s="86">
        <v>0.05</v>
      </c>
      <c r="EC7" s="86"/>
      <c r="ED7" s="86">
        <v>0.05</v>
      </c>
      <c r="EE7" s="77"/>
      <c r="EF7" s="88">
        <v>5.2309999999999999</v>
      </c>
      <c r="EG7" s="74"/>
    </row>
    <row r="8" spans="1:137" s="75" customFormat="1">
      <c r="A8" s="101">
        <v>43779</v>
      </c>
      <c r="B8" s="102">
        <v>43779</v>
      </c>
      <c r="C8" s="65">
        <v>0.29166666666666669</v>
      </c>
      <c r="D8" s="65" t="s">
        <v>225</v>
      </c>
      <c r="E8" s="325">
        <v>1</v>
      </c>
      <c r="F8" s="66" t="s">
        <v>383</v>
      </c>
      <c r="G8" s="237">
        <f>'Daily discharge'!AH49</f>
        <v>137.99999999999991</v>
      </c>
      <c r="H8" s="67"/>
      <c r="I8" s="245">
        <f>I5+G8</f>
        <v>197.21499999999992</v>
      </c>
      <c r="J8" s="67"/>
      <c r="K8" s="67"/>
      <c r="L8" s="89">
        <v>7.86</v>
      </c>
      <c r="M8" s="67"/>
      <c r="N8" s="67"/>
      <c r="O8" s="67"/>
      <c r="P8" s="231">
        <v>48.2</v>
      </c>
      <c r="Q8" s="72"/>
      <c r="R8" s="231">
        <v>60.4</v>
      </c>
      <c r="S8" s="72"/>
      <c r="T8" s="72"/>
      <c r="U8" s="72"/>
      <c r="V8" s="329">
        <v>3.5</v>
      </c>
      <c r="W8" s="67"/>
      <c r="X8" s="67"/>
      <c r="Y8" s="68"/>
      <c r="Z8" s="141">
        <v>4</v>
      </c>
      <c r="AA8" s="68">
        <v>64.400000000000006</v>
      </c>
      <c r="AB8" s="312"/>
      <c r="AC8" s="313"/>
      <c r="AD8" s="312"/>
      <c r="AE8" s="312"/>
      <c r="AF8" s="141">
        <v>4</v>
      </c>
      <c r="AG8" s="233">
        <v>0.01</v>
      </c>
      <c r="AH8" s="70"/>
      <c r="AI8" s="68">
        <f>AQ8</f>
        <v>0.11</v>
      </c>
      <c r="AJ8" s="68"/>
      <c r="AK8" s="233">
        <v>2.5000000000000001E-2</v>
      </c>
      <c r="AL8" s="233">
        <v>2.5000000000000001E-2</v>
      </c>
      <c r="AM8" s="233">
        <v>2.5000000000000001E-2</v>
      </c>
      <c r="AN8" s="233">
        <v>2.5000000000000001E-2</v>
      </c>
      <c r="AO8" s="233">
        <v>2.5000000000000001E-2</v>
      </c>
      <c r="AP8" s="68"/>
      <c r="AQ8" s="68">
        <v>0.11</v>
      </c>
      <c r="AR8" s="70"/>
      <c r="AS8" s="233">
        <v>0.02</v>
      </c>
      <c r="AT8" s="68"/>
      <c r="AU8" s="233">
        <v>0.02</v>
      </c>
      <c r="AV8" s="70"/>
      <c r="AW8" s="233">
        <v>2.5000000000000001E-2</v>
      </c>
      <c r="AX8" s="70"/>
      <c r="AY8" s="66">
        <v>4.33</v>
      </c>
      <c r="AZ8" s="67"/>
      <c r="BA8" s="66">
        <v>9.6300000000000008</v>
      </c>
      <c r="BB8" s="66"/>
      <c r="BC8" s="71">
        <v>0.2</v>
      </c>
      <c r="BD8" s="66"/>
      <c r="BE8" s="71">
        <v>1E-3</v>
      </c>
      <c r="BF8" s="66"/>
      <c r="BG8" s="66">
        <v>9.6300000000000008</v>
      </c>
      <c r="BH8" s="66"/>
      <c r="BI8" s="66"/>
      <c r="BJ8" s="66">
        <v>1.4</v>
      </c>
      <c r="BK8" s="66"/>
      <c r="BL8" s="69">
        <v>14640</v>
      </c>
      <c r="BM8" s="66"/>
      <c r="BN8" s="69">
        <v>8676.7999999999993</v>
      </c>
      <c r="BO8" s="66"/>
      <c r="BP8" s="66" t="s">
        <v>381</v>
      </c>
      <c r="BQ8" s="70"/>
      <c r="BR8" s="314">
        <v>0.11</v>
      </c>
      <c r="BS8" s="70"/>
      <c r="BT8" s="70"/>
      <c r="BU8" s="233">
        <v>10</v>
      </c>
      <c r="BV8" s="71"/>
      <c r="BW8" s="71"/>
      <c r="BX8" s="66"/>
      <c r="BY8" s="66"/>
      <c r="BZ8" s="66"/>
      <c r="CA8" s="66"/>
      <c r="CB8" s="66"/>
      <c r="CC8" s="66"/>
      <c r="CD8" s="66"/>
      <c r="CE8" s="66"/>
      <c r="CF8" s="71"/>
      <c r="CG8" s="66"/>
      <c r="CH8" s="66"/>
      <c r="CI8" s="66"/>
      <c r="CJ8" s="71"/>
      <c r="CK8" s="66"/>
      <c r="CL8" s="71"/>
      <c r="CM8" s="66"/>
      <c r="CN8" s="71"/>
      <c r="CO8" s="66"/>
      <c r="CP8" s="66"/>
      <c r="CQ8" s="66"/>
      <c r="CR8" s="66"/>
      <c r="CS8" s="66"/>
      <c r="CT8" s="71">
        <v>1E-3</v>
      </c>
      <c r="CU8" s="66"/>
      <c r="CV8" s="66"/>
      <c r="CW8" s="66"/>
      <c r="CX8" s="66"/>
      <c r="CY8" s="66"/>
      <c r="CZ8" s="315"/>
      <c r="DA8" s="66"/>
      <c r="DB8" s="66"/>
      <c r="DC8" s="66"/>
      <c r="DD8" s="66"/>
      <c r="DE8" s="66"/>
      <c r="DF8" s="71"/>
      <c r="DG8" s="66"/>
      <c r="DH8" s="73"/>
      <c r="DI8" s="66"/>
      <c r="DJ8" s="66"/>
      <c r="DK8" s="66"/>
      <c r="DL8" s="66"/>
      <c r="DM8" s="66"/>
      <c r="DN8" s="66"/>
      <c r="DO8" s="66"/>
      <c r="DP8" s="66"/>
      <c r="DQ8" s="66"/>
      <c r="DR8" s="71"/>
      <c r="DS8" s="71"/>
      <c r="DT8" s="71"/>
      <c r="DU8" s="66"/>
      <c r="DV8" s="66"/>
      <c r="DW8" s="66"/>
      <c r="DX8" s="66"/>
      <c r="DY8" s="66"/>
      <c r="DZ8" s="66"/>
      <c r="EA8" s="66"/>
      <c r="EB8" s="71"/>
      <c r="EC8" s="71"/>
      <c r="ED8" s="71"/>
      <c r="EE8" s="66"/>
      <c r="EF8" s="234"/>
      <c r="EG8" s="74"/>
    </row>
    <row r="9" spans="1:137" s="75" customFormat="1">
      <c r="A9" s="99">
        <v>43779</v>
      </c>
      <c r="B9" s="100">
        <v>43779</v>
      </c>
      <c r="C9" s="76">
        <v>0.29166666666666669</v>
      </c>
      <c r="D9" s="76" t="s">
        <v>224</v>
      </c>
      <c r="E9" s="326">
        <v>2</v>
      </c>
      <c r="F9" s="77" t="s">
        <v>384</v>
      </c>
      <c r="G9" s="244">
        <f>'Daily discharge'!AH47</f>
        <v>182.99999999999991</v>
      </c>
      <c r="H9" s="78"/>
      <c r="I9" s="246">
        <f>I6+G9</f>
        <v>220.66399999999993</v>
      </c>
      <c r="J9" s="78"/>
      <c r="K9" s="78"/>
      <c r="L9" s="79">
        <v>7.31</v>
      </c>
      <c r="M9" s="78"/>
      <c r="N9" s="78"/>
      <c r="O9" s="78"/>
      <c r="P9" s="232">
        <v>22.4</v>
      </c>
      <c r="Q9" s="81"/>
      <c r="R9" s="232">
        <v>35.4</v>
      </c>
      <c r="S9" s="81"/>
      <c r="T9" s="81"/>
      <c r="U9" s="81"/>
      <c r="V9" s="243">
        <v>1</v>
      </c>
      <c r="W9" s="78"/>
      <c r="X9" s="78"/>
      <c r="Y9" s="82"/>
      <c r="Z9" s="317">
        <v>4</v>
      </c>
      <c r="AA9" s="82">
        <v>43.1</v>
      </c>
      <c r="AB9" s="318"/>
      <c r="AC9" s="319"/>
      <c r="AD9" s="318"/>
      <c r="AE9" s="318"/>
      <c r="AF9" s="317">
        <v>4</v>
      </c>
      <c r="AG9" s="241">
        <v>0.01</v>
      </c>
      <c r="AH9" s="85"/>
      <c r="AI9" s="82">
        <f>AQ9</f>
        <v>0.1</v>
      </c>
      <c r="AJ9" s="85"/>
      <c r="AK9" s="241">
        <v>2.5000000000000001E-2</v>
      </c>
      <c r="AL9" s="82"/>
      <c r="AM9" s="241">
        <v>2.5000000000000001E-2</v>
      </c>
      <c r="AN9" s="241">
        <v>2.5000000000000001E-2</v>
      </c>
      <c r="AO9" s="241">
        <v>2.5000000000000001E-2</v>
      </c>
      <c r="AP9" s="82"/>
      <c r="AQ9" s="82">
        <v>0.1</v>
      </c>
      <c r="AR9" s="85"/>
      <c r="AS9" s="241">
        <v>0.02</v>
      </c>
      <c r="AT9" s="82"/>
      <c r="AU9" s="241">
        <v>0.02</v>
      </c>
      <c r="AV9" s="85"/>
      <c r="AW9" s="241">
        <v>2.5000000000000001E-2</v>
      </c>
      <c r="AX9" s="85"/>
      <c r="AY9" s="77">
        <v>9.86</v>
      </c>
      <c r="AZ9" s="78"/>
      <c r="BA9" s="77">
        <v>9.86</v>
      </c>
      <c r="BB9" s="77"/>
      <c r="BC9" s="77">
        <v>0.2</v>
      </c>
      <c r="BD9" s="77"/>
      <c r="BE9" s="77">
        <v>6.0000000000000001E-3</v>
      </c>
      <c r="BF9" s="77"/>
      <c r="BG9" s="77">
        <v>9.8699999999999992</v>
      </c>
      <c r="BH9" s="77"/>
      <c r="BI9" s="77"/>
      <c r="BJ9" s="77">
        <v>3</v>
      </c>
      <c r="BK9" s="77"/>
      <c r="BL9" s="80">
        <v>2400</v>
      </c>
      <c r="BM9" s="77"/>
      <c r="BN9" s="80">
        <v>1251.56</v>
      </c>
      <c r="BO9" s="77"/>
      <c r="BP9" s="77" t="s">
        <v>381</v>
      </c>
      <c r="BQ9" s="85"/>
      <c r="BR9" s="320">
        <v>0.1</v>
      </c>
      <c r="BS9" s="85"/>
      <c r="BT9" s="85"/>
      <c r="BU9" s="241">
        <v>10</v>
      </c>
      <c r="BV9" s="86"/>
      <c r="BW9" s="86"/>
      <c r="BX9" s="77"/>
      <c r="BY9" s="77"/>
      <c r="BZ9" s="77"/>
      <c r="CA9" s="77"/>
      <c r="CB9" s="77"/>
      <c r="CC9" s="77"/>
      <c r="CD9" s="77"/>
      <c r="CE9" s="77"/>
      <c r="CF9" s="86"/>
      <c r="CG9" s="77"/>
      <c r="CH9" s="77"/>
      <c r="CI9" s="77"/>
      <c r="CJ9" s="86"/>
      <c r="CK9" s="77"/>
      <c r="CL9" s="86"/>
      <c r="CM9" s="77"/>
      <c r="CN9" s="86"/>
      <c r="CO9" s="77"/>
      <c r="CP9" s="77"/>
      <c r="CQ9" s="77"/>
      <c r="CR9" s="77"/>
      <c r="CS9" s="77"/>
      <c r="CT9" s="86">
        <v>1E-3</v>
      </c>
      <c r="CU9" s="77"/>
      <c r="CV9" s="77"/>
      <c r="CW9" s="77"/>
      <c r="CX9" s="77"/>
      <c r="CY9" s="77"/>
      <c r="CZ9" s="321"/>
      <c r="DA9" s="77"/>
      <c r="DB9" s="77"/>
      <c r="DC9" s="77"/>
      <c r="DD9" s="77"/>
      <c r="DE9" s="77"/>
      <c r="DF9" s="86"/>
      <c r="DG9" s="77"/>
      <c r="DH9" s="87"/>
      <c r="DI9" s="77"/>
      <c r="DJ9" s="77"/>
      <c r="DK9" s="77"/>
      <c r="DL9" s="77"/>
      <c r="DM9" s="77"/>
      <c r="DN9" s="77"/>
      <c r="DO9" s="77"/>
      <c r="DP9" s="77"/>
      <c r="DQ9" s="77"/>
      <c r="DR9" s="86"/>
      <c r="DS9" s="86"/>
      <c r="DT9" s="86"/>
      <c r="DU9" s="77"/>
      <c r="DV9" s="77"/>
      <c r="DW9" s="77"/>
      <c r="DX9" s="77"/>
      <c r="DY9" s="77"/>
      <c r="DZ9" s="77"/>
      <c r="EA9" s="77"/>
      <c r="EB9" s="86"/>
      <c r="EC9" s="86"/>
      <c r="ED9" s="86"/>
      <c r="EE9" s="77"/>
      <c r="EF9" s="88"/>
      <c r="EG9" s="74"/>
    </row>
    <row r="10" spans="1:137" s="75" customFormat="1">
      <c r="A10" s="99">
        <v>43796</v>
      </c>
      <c r="B10" s="100">
        <v>43797</v>
      </c>
      <c r="C10" s="76">
        <v>0.29166666666666669</v>
      </c>
      <c r="D10" s="76" t="s">
        <v>380</v>
      </c>
      <c r="E10" s="326">
        <v>3</v>
      </c>
      <c r="F10" s="77" t="s">
        <v>385</v>
      </c>
      <c r="G10" s="244">
        <f>'Daily discharge'!AH50</f>
        <v>17</v>
      </c>
      <c r="H10" s="78"/>
      <c r="I10" s="244">
        <f>G10</f>
        <v>17</v>
      </c>
      <c r="J10" s="78"/>
      <c r="K10" s="78"/>
      <c r="L10" s="79">
        <v>7.32</v>
      </c>
      <c r="M10" s="78"/>
      <c r="N10" s="78"/>
      <c r="O10" s="78"/>
      <c r="P10" s="232">
        <v>3.7</v>
      </c>
      <c r="Q10" s="81"/>
      <c r="R10" s="232">
        <v>4.58</v>
      </c>
      <c r="S10" s="81"/>
      <c r="T10" s="81"/>
      <c r="U10" s="81"/>
      <c r="V10" s="243">
        <v>1</v>
      </c>
      <c r="W10" s="78"/>
      <c r="X10" s="78"/>
      <c r="Y10" s="82"/>
      <c r="Z10" s="317">
        <v>4</v>
      </c>
      <c r="AA10" s="82">
        <v>5.13</v>
      </c>
      <c r="AB10" s="318"/>
      <c r="AC10" s="319"/>
      <c r="AD10" s="318"/>
      <c r="AE10" s="318"/>
      <c r="AF10" s="317">
        <v>4</v>
      </c>
      <c r="AG10" s="241">
        <v>0.01</v>
      </c>
      <c r="AH10" s="85"/>
      <c r="AI10" s="241">
        <v>2.5000000000000001E-2</v>
      </c>
      <c r="AJ10" s="85"/>
      <c r="AK10" s="241">
        <v>2.5000000000000001E-2</v>
      </c>
      <c r="AL10" s="82"/>
      <c r="AM10" s="241">
        <v>2.5000000000000001E-2</v>
      </c>
      <c r="AN10" s="241">
        <v>2.5000000000000001E-2</v>
      </c>
      <c r="AO10" s="241">
        <v>2.5000000000000001E-2</v>
      </c>
      <c r="AP10" s="241">
        <v>2.5000000000000001E-2</v>
      </c>
      <c r="AQ10" s="241">
        <v>2.5000000000000001E-2</v>
      </c>
      <c r="AR10" s="85"/>
      <c r="AS10" s="241">
        <v>0.02</v>
      </c>
      <c r="AT10" s="82"/>
      <c r="AU10" s="241">
        <v>0.02</v>
      </c>
      <c r="AV10" s="85"/>
      <c r="AW10" s="241">
        <v>2.5000000000000001E-2</v>
      </c>
      <c r="AX10" s="85"/>
      <c r="AY10" s="77">
        <v>0.48</v>
      </c>
      <c r="AZ10" s="78"/>
      <c r="BA10" s="77">
        <v>1.99</v>
      </c>
      <c r="BB10" s="77"/>
      <c r="BC10" s="86">
        <v>0.2</v>
      </c>
      <c r="BD10" s="77"/>
      <c r="BE10" s="86">
        <v>1E-3</v>
      </c>
      <c r="BF10" s="77"/>
      <c r="BG10" s="77">
        <v>1.99</v>
      </c>
      <c r="BH10" s="77"/>
      <c r="BI10" s="77"/>
      <c r="BJ10" s="77">
        <v>0.4</v>
      </c>
      <c r="BK10" s="77"/>
      <c r="BL10" s="80">
        <v>41920</v>
      </c>
      <c r="BM10" s="77"/>
      <c r="BN10" s="80">
        <v>24420.75</v>
      </c>
      <c r="BO10" s="77"/>
      <c r="BP10" s="77" t="s">
        <v>381</v>
      </c>
      <c r="BQ10" s="85"/>
      <c r="BR10" s="242">
        <v>0.02</v>
      </c>
      <c r="BS10" s="85"/>
      <c r="BT10" s="85"/>
      <c r="BU10" s="241">
        <v>10</v>
      </c>
      <c r="BV10" s="86">
        <v>0.05</v>
      </c>
      <c r="BW10" s="86"/>
      <c r="BX10" s="77">
        <v>0.29599999999999999</v>
      </c>
      <c r="BY10" s="77"/>
      <c r="BZ10" s="86">
        <v>0.05</v>
      </c>
      <c r="CA10" s="77"/>
      <c r="CB10" s="77">
        <v>3.2549999999999999</v>
      </c>
      <c r="CC10" s="77"/>
      <c r="CD10" s="77">
        <v>6.6000000000000003E-2</v>
      </c>
      <c r="CE10" s="77"/>
      <c r="CF10" s="86">
        <v>0.01</v>
      </c>
      <c r="CG10" s="77"/>
      <c r="CH10" s="77">
        <v>233.00899999999999</v>
      </c>
      <c r="CI10" s="77"/>
      <c r="CJ10" s="86">
        <v>0.01</v>
      </c>
      <c r="CK10" s="77"/>
      <c r="CL10" s="86">
        <v>0.02</v>
      </c>
      <c r="CM10" s="77"/>
      <c r="CN10" s="86">
        <v>0.02</v>
      </c>
      <c r="CO10" s="77"/>
      <c r="CP10" s="77">
        <v>3.9E-2</v>
      </c>
      <c r="CQ10" s="77"/>
      <c r="CR10" s="77">
        <v>0.28899999999999998</v>
      </c>
      <c r="CS10" s="77"/>
      <c r="CT10" s="86">
        <v>1E-3</v>
      </c>
      <c r="CU10" s="77"/>
      <c r="CV10" s="77"/>
      <c r="CW10" s="77"/>
      <c r="CX10" s="77">
        <v>689.59</v>
      </c>
      <c r="CY10" s="77"/>
      <c r="CZ10" s="321">
        <v>0.252</v>
      </c>
      <c r="DA10" s="77"/>
      <c r="DB10" s="77">
        <v>1478.74</v>
      </c>
      <c r="DC10" s="77"/>
      <c r="DD10" s="77">
        <v>0.19700000000000001</v>
      </c>
      <c r="DE10" s="77"/>
      <c r="DF10" s="86">
        <v>0.01</v>
      </c>
      <c r="DG10" s="77"/>
      <c r="DH10" s="87">
        <v>10831</v>
      </c>
      <c r="DI10" s="77"/>
      <c r="DJ10" s="77">
        <v>6.2E-2</v>
      </c>
      <c r="DK10" s="77"/>
      <c r="DL10" s="86">
        <v>0.5</v>
      </c>
      <c r="DM10" s="77"/>
      <c r="DN10" s="86">
        <v>0.05</v>
      </c>
      <c r="DO10" s="77"/>
      <c r="DP10" s="77">
        <v>977.44500000000005</v>
      </c>
      <c r="DQ10" s="77"/>
      <c r="DR10" s="86">
        <v>0.05</v>
      </c>
      <c r="DS10" s="86"/>
      <c r="DT10" s="86">
        <v>0.02</v>
      </c>
      <c r="DU10" s="77"/>
      <c r="DV10" s="77">
        <v>0.5</v>
      </c>
      <c r="DW10" s="77"/>
      <c r="DX10" s="77">
        <v>0.05</v>
      </c>
      <c r="DY10" s="77"/>
      <c r="DZ10" s="77">
        <v>5.2350000000000003</v>
      </c>
      <c r="EA10" s="77"/>
      <c r="EB10" s="86">
        <v>0.02</v>
      </c>
      <c r="EC10" s="86"/>
      <c r="ED10" s="86">
        <v>0.02</v>
      </c>
      <c r="EE10" s="77"/>
      <c r="EF10" s="88">
        <v>0.32900000000000001</v>
      </c>
      <c r="EG10" s="74"/>
    </row>
    <row r="11" spans="1:137" s="75" customFormat="1" ht="14.4" thickBot="1">
      <c r="A11" s="99">
        <v>43779</v>
      </c>
      <c r="B11" s="100">
        <v>43779</v>
      </c>
      <c r="C11" s="76">
        <v>0.29166666666666669</v>
      </c>
      <c r="D11" s="76" t="s">
        <v>223</v>
      </c>
      <c r="E11" s="326">
        <v>4</v>
      </c>
      <c r="F11" s="77" t="s">
        <v>382</v>
      </c>
      <c r="G11" s="244">
        <f>'Daily discharge'!AH52</f>
        <v>137.99999999999991</v>
      </c>
      <c r="H11" s="78"/>
      <c r="I11" s="246">
        <f>I7+G11</f>
        <v>142.59999999999991</v>
      </c>
      <c r="J11" s="78"/>
      <c r="K11" s="78"/>
      <c r="L11" s="79">
        <v>6.79</v>
      </c>
      <c r="M11" s="78"/>
      <c r="N11" s="78"/>
      <c r="O11" s="78"/>
      <c r="P11" s="232">
        <v>3.5</v>
      </c>
      <c r="Q11" s="81"/>
      <c r="R11" s="232">
        <v>13.5</v>
      </c>
      <c r="S11" s="81"/>
      <c r="T11" s="81"/>
      <c r="U11" s="81"/>
      <c r="V11" s="243">
        <v>1</v>
      </c>
      <c r="W11" s="78"/>
      <c r="X11" s="78"/>
      <c r="Y11" s="82"/>
      <c r="Z11" s="317">
        <v>4</v>
      </c>
      <c r="AA11" s="82">
        <v>12.4</v>
      </c>
      <c r="AB11" s="318"/>
      <c r="AC11" s="319"/>
      <c r="AD11" s="318"/>
      <c r="AE11" s="318"/>
      <c r="AF11" s="317">
        <v>4</v>
      </c>
      <c r="AG11" s="241">
        <v>0.01</v>
      </c>
      <c r="AH11" s="85"/>
      <c r="AI11" s="82">
        <f>AQ11</f>
        <v>0.1</v>
      </c>
      <c r="AJ11" s="85"/>
      <c r="AK11" s="241">
        <v>2.5000000000000001E-2</v>
      </c>
      <c r="AL11" s="82"/>
      <c r="AM11" s="241">
        <v>2.5000000000000001E-2</v>
      </c>
      <c r="AN11" s="241">
        <v>2.5000000000000001E-2</v>
      </c>
      <c r="AO11" s="241">
        <v>2.5000000000000001E-2</v>
      </c>
      <c r="AP11" s="82"/>
      <c r="AQ11" s="82">
        <v>0.1</v>
      </c>
      <c r="AR11" s="85"/>
      <c r="AS11" s="241">
        <v>0.02</v>
      </c>
      <c r="AT11" s="241"/>
      <c r="AU11" s="241">
        <v>0.02</v>
      </c>
      <c r="AV11" s="85"/>
      <c r="AW11" s="86">
        <v>2.5000000000000001E-2</v>
      </c>
      <c r="AX11" s="85"/>
      <c r="AY11" s="77">
        <v>1.75</v>
      </c>
      <c r="AZ11" s="78"/>
      <c r="BA11" s="77">
        <v>6.08</v>
      </c>
      <c r="BB11" s="77"/>
      <c r="BC11" s="86">
        <v>0.2</v>
      </c>
      <c r="BD11" s="77"/>
      <c r="BE11" s="86">
        <v>1E-3</v>
      </c>
      <c r="BF11" s="77"/>
      <c r="BG11" s="77">
        <v>6.08</v>
      </c>
      <c r="BH11" s="77"/>
      <c r="BI11" s="77"/>
      <c r="BJ11" s="77">
        <v>0.6</v>
      </c>
      <c r="BK11" s="77"/>
      <c r="BL11" s="80">
        <v>1045</v>
      </c>
      <c r="BM11" s="77"/>
      <c r="BN11" s="80">
        <v>406.57</v>
      </c>
      <c r="BO11" s="77"/>
      <c r="BP11" s="77">
        <v>0.23</v>
      </c>
      <c r="BQ11" s="85"/>
      <c r="BR11" s="320">
        <v>0.1</v>
      </c>
      <c r="BS11" s="85"/>
      <c r="BT11" s="85"/>
      <c r="BU11" s="241">
        <v>10</v>
      </c>
      <c r="BV11" s="86"/>
      <c r="BW11" s="86"/>
      <c r="BX11" s="77"/>
      <c r="BY11" s="77"/>
      <c r="BZ11" s="77"/>
      <c r="CA11" s="77"/>
      <c r="CB11" s="77"/>
      <c r="CC11" s="77"/>
      <c r="CD11" s="77"/>
      <c r="CE11" s="77"/>
      <c r="CF11" s="86"/>
      <c r="CG11" s="77"/>
      <c r="CH11" s="77"/>
      <c r="CI11" s="77"/>
      <c r="CJ11" s="86"/>
      <c r="CK11" s="77"/>
      <c r="CL11" s="86"/>
      <c r="CM11" s="77"/>
      <c r="CN11" s="86"/>
      <c r="CO11" s="77"/>
      <c r="CP11" s="77"/>
      <c r="CQ11" s="77"/>
      <c r="CR11" s="77"/>
      <c r="CS11" s="77"/>
      <c r="CT11" s="86">
        <v>1E-3</v>
      </c>
      <c r="CU11" s="77"/>
      <c r="CV11" s="77"/>
      <c r="CW11" s="77"/>
      <c r="CX11" s="77"/>
      <c r="CY11" s="77"/>
      <c r="CZ11" s="321"/>
      <c r="DA11" s="77"/>
      <c r="DB11" s="77"/>
      <c r="DC11" s="77"/>
      <c r="DD11" s="77"/>
      <c r="DE11" s="77"/>
      <c r="DF11" s="86"/>
      <c r="DG11" s="77"/>
      <c r="DH11" s="87"/>
      <c r="DI11" s="77"/>
      <c r="DJ11" s="77"/>
      <c r="DK11" s="77"/>
      <c r="DL11" s="77"/>
      <c r="DM11" s="77"/>
      <c r="DN11" s="77"/>
      <c r="DO11" s="77"/>
      <c r="DP11" s="77"/>
      <c r="DQ11" s="77"/>
      <c r="DR11" s="86"/>
      <c r="DS11" s="86"/>
      <c r="DT11" s="86"/>
      <c r="DU11" s="77"/>
      <c r="DV11" s="77"/>
      <c r="DW11" s="77"/>
      <c r="DX11" s="77"/>
      <c r="DY11" s="77"/>
      <c r="DZ11" s="77"/>
      <c r="EA11" s="77"/>
      <c r="EB11" s="86"/>
      <c r="EC11" s="86"/>
      <c r="ED11" s="86"/>
      <c r="EE11" s="77"/>
      <c r="EF11" s="409"/>
      <c r="EG11" s="74"/>
    </row>
    <row r="12" spans="1:137" s="75" customFormat="1">
      <c r="A12" s="101">
        <v>43828</v>
      </c>
      <c r="B12" s="102">
        <v>43830</v>
      </c>
      <c r="C12" s="65">
        <v>0.89583333333333337</v>
      </c>
      <c r="D12" s="65" t="s">
        <v>225</v>
      </c>
      <c r="E12" s="325">
        <v>1</v>
      </c>
      <c r="F12" s="66" t="s">
        <v>450</v>
      </c>
      <c r="G12" s="877">
        <f>'Daily discharge'!AH82</f>
        <v>950.73125448849692</v>
      </c>
      <c r="H12" s="67"/>
      <c r="I12" s="429">
        <f>'Daily discharge'!AI82</f>
        <v>1147.9462544884968</v>
      </c>
      <c r="J12" s="67"/>
      <c r="K12" s="67"/>
      <c r="L12" s="89">
        <v>6.27</v>
      </c>
      <c r="M12" s="67"/>
      <c r="N12" s="67"/>
      <c r="O12" s="67"/>
      <c r="P12" s="231">
        <v>357</v>
      </c>
      <c r="Q12" s="72"/>
      <c r="R12" s="231">
        <v>237.9</v>
      </c>
      <c r="S12" s="72"/>
      <c r="T12" s="72"/>
      <c r="U12" s="72"/>
      <c r="V12" s="425">
        <v>35</v>
      </c>
      <c r="W12" s="67"/>
      <c r="X12" s="67"/>
      <c r="Y12" s="68"/>
      <c r="Z12" s="327">
        <v>6.87</v>
      </c>
      <c r="AA12" s="68">
        <v>48</v>
      </c>
      <c r="AB12" s="312"/>
      <c r="AC12" s="313"/>
      <c r="AD12" s="312"/>
      <c r="AE12" s="312"/>
      <c r="AF12" s="327">
        <v>5</v>
      </c>
      <c r="AG12" s="233">
        <v>0.01</v>
      </c>
      <c r="AH12" s="70"/>
      <c r="AI12" s="233">
        <v>2.5000000000000001E-2</v>
      </c>
      <c r="AJ12" s="70"/>
      <c r="AK12" s="233">
        <v>2.5000000000000001E-2</v>
      </c>
      <c r="AL12" s="233">
        <v>2.5000000000000001E-2</v>
      </c>
      <c r="AM12" s="233">
        <v>2.5000000000000001E-2</v>
      </c>
      <c r="AN12" s="233">
        <v>2.5000000000000001E-2</v>
      </c>
      <c r="AO12" s="233">
        <v>2.5000000000000001E-2</v>
      </c>
      <c r="AP12" s="233"/>
      <c r="AQ12" s="233">
        <v>2.5000000000000001E-2</v>
      </c>
      <c r="AR12" s="70"/>
      <c r="AS12" s="233">
        <v>0.02</v>
      </c>
      <c r="AT12" s="68"/>
      <c r="AU12" s="233">
        <v>0.02</v>
      </c>
      <c r="AV12" s="70"/>
      <c r="AW12" s="233">
        <v>2.5000000000000001E-2</v>
      </c>
      <c r="AX12" s="70"/>
      <c r="AY12" s="66">
        <v>0.67</v>
      </c>
      <c r="AZ12" s="67"/>
      <c r="BA12" s="66">
        <v>4.66</v>
      </c>
      <c r="BB12" s="66"/>
      <c r="BC12" s="71">
        <v>0.2</v>
      </c>
      <c r="BD12" s="66"/>
      <c r="BE12" s="66">
        <v>2.9000000000000001E-2</v>
      </c>
      <c r="BF12" s="66"/>
      <c r="BG12" s="66">
        <v>4.6900000000000004</v>
      </c>
      <c r="BH12" s="66"/>
      <c r="BI12" s="66"/>
      <c r="BJ12" s="66">
        <v>1.4</v>
      </c>
      <c r="BK12" s="66"/>
      <c r="BL12" s="69">
        <v>985</v>
      </c>
      <c r="BM12" s="66"/>
      <c r="BN12" s="69">
        <v>389</v>
      </c>
      <c r="BO12" s="66"/>
      <c r="BP12" s="66">
        <v>1.2</v>
      </c>
      <c r="BQ12" s="70"/>
      <c r="BR12" s="235">
        <v>0.02</v>
      </c>
      <c r="BS12" s="70"/>
      <c r="BT12" s="70"/>
      <c r="BU12" s="68">
        <v>177</v>
      </c>
      <c r="BV12" s="71">
        <v>0.05</v>
      </c>
      <c r="BW12" s="71"/>
      <c r="BX12" s="66">
        <v>0.79700000000000004</v>
      </c>
      <c r="BY12" s="66"/>
      <c r="BZ12" s="71">
        <v>0.05</v>
      </c>
      <c r="CA12" s="66"/>
      <c r="CB12" s="71">
        <v>0.2</v>
      </c>
      <c r="CC12" s="66"/>
      <c r="CD12" s="66">
        <v>7.0000000000000007E-2</v>
      </c>
      <c r="CE12" s="66"/>
      <c r="CF12" s="71">
        <v>0.01</v>
      </c>
      <c r="CG12" s="66"/>
      <c r="CH12" s="66">
        <v>44.408000000000001</v>
      </c>
      <c r="CI12" s="66"/>
      <c r="CJ12" s="71">
        <v>0.01</v>
      </c>
      <c r="CK12" s="66"/>
      <c r="CL12" s="71">
        <v>0.02</v>
      </c>
      <c r="CM12" s="66"/>
      <c r="CN12" s="71">
        <v>0.02</v>
      </c>
      <c r="CO12" s="66"/>
      <c r="CP12" s="66">
        <v>0.32400000000000001</v>
      </c>
      <c r="CQ12" s="66"/>
      <c r="CR12" s="66">
        <v>2.915</v>
      </c>
      <c r="CS12" s="66"/>
      <c r="CT12" s="71">
        <v>1E-3</v>
      </c>
      <c r="CU12" s="66"/>
      <c r="CV12" s="66"/>
      <c r="CW12" s="66"/>
      <c r="CX12" s="66">
        <v>9.4819999999999993</v>
      </c>
      <c r="CY12" s="66"/>
      <c r="CZ12" s="426">
        <v>0.05</v>
      </c>
      <c r="DA12" s="66"/>
      <c r="DB12" s="66">
        <v>19.994</v>
      </c>
      <c r="DC12" s="66"/>
      <c r="DD12" s="66">
        <v>0.248</v>
      </c>
      <c r="DE12" s="66"/>
      <c r="DF12" s="71">
        <v>0.01</v>
      </c>
      <c r="DG12" s="66"/>
      <c r="DH12" s="73">
        <v>130.983</v>
      </c>
      <c r="DI12" s="66"/>
      <c r="DJ12" s="66">
        <v>7.5999999999999998E-2</v>
      </c>
      <c r="DK12" s="66"/>
      <c r="DL12" s="66">
        <v>13.602</v>
      </c>
      <c r="DM12" s="66"/>
      <c r="DN12" s="426">
        <v>0.05</v>
      </c>
      <c r="DO12" s="66"/>
      <c r="DP12" s="66">
        <v>21.11</v>
      </c>
      <c r="DQ12" s="66"/>
      <c r="DR12" s="426">
        <v>0.05</v>
      </c>
      <c r="DS12" s="71"/>
      <c r="DT12" s="71">
        <v>0.02</v>
      </c>
      <c r="DU12" s="66"/>
      <c r="DV12" s="66">
        <v>1.915</v>
      </c>
      <c r="DW12" s="66"/>
      <c r="DX12" s="426">
        <v>0.05</v>
      </c>
      <c r="DY12" s="66"/>
      <c r="DZ12" s="66">
        <v>0.18099999999999999</v>
      </c>
      <c r="EA12" s="66"/>
      <c r="EB12" s="71">
        <v>0.02</v>
      </c>
      <c r="EC12" s="71"/>
      <c r="ED12" s="71">
        <v>0.02</v>
      </c>
      <c r="EE12" s="66"/>
      <c r="EF12" s="234">
        <v>3.6419999999999999</v>
      </c>
      <c r="EG12" s="74"/>
    </row>
    <row r="13" spans="1:137" s="75" customFormat="1">
      <c r="A13" s="99">
        <v>43830</v>
      </c>
      <c r="B13" s="100">
        <v>43832</v>
      </c>
      <c r="C13" s="76">
        <v>0.5625</v>
      </c>
      <c r="D13" s="76" t="s">
        <v>224</v>
      </c>
      <c r="E13" s="326">
        <v>2</v>
      </c>
      <c r="F13" s="77" t="s">
        <v>449</v>
      </c>
      <c r="G13" s="878">
        <f>'Daily discharge'!AH84</f>
        <v>619.57455626110436</v>
      </c>
      <c r="H13" s="78"/>
      <c r="I13" s="430">
        <f>'Daily discharge'!AI84</f>
        <v>840.23855626110435</v>
      </c>
      <c r="J13" s="78"/>
      <c r="K13" s="78"/>
      <c r="L13" s="79">
        <v>6.59</v>
      </c>
      <c r="M13" s="78"/>
      <c r="N13" s="78"/>
      <c r="O13" s="78"/>
      <c r="P13" s="232">
        <v>92</v>
      </c>
      <c r="Q13" s="81"/>
      <c r="R13" s="232">
        <v>277</v>
      </c>
      <c r="S13" s="81"/>
      <c r="T13" s="81"/>
      <c r="U13" s="81"/>
      <c r="V13" s="316">
        <v>41</v>
      </c>
      <c r="W13" s="78"/>
      <c r="X13" s="78"/>
      <c r="Y13" s="82"/>
      <c r="Z13" s="83">
        <v>12.28</v>
      </c>
      <c r="AA13" s="82">
        <v>101</v>
      </c>
      <c r="AB13" s="318"/>
      <c r="AC13" s="319"/>
      <c r="AD13" s="318"/>
      <c r="AE13" s="318"/>
      <c r="AF13" s="83">
        <v>11.7</v>
      </c>
      <c r="AG13" s="241">
        <v>0.01</v>
      </c>
      <c r="AH13" s="85"/>
      <c r="AI13" s="241">
        <v>2.5000000000000001E-2</v>
      </c>
      <c r="AJ13" s="85"/>
      <c r="AK13" s="241">
        <v>2.5000000000000001E-2</v>
      </c>
      <c r="AL13" s="82"/>
      <c r="AM13" s="241">
        <v>2.5000000000000001E-2</v>
      </c>
      <c r="AN13" s="241">
        <v>2.5000000000000001E-2</v>
      </c>
      <c r="AO13" s="241">
        <v>2.5000000000000001E-2</v>
      </c>
      <c r="AP13" s="241">
        <v>2.5000000000000001E-2</v>
      </c>
      <c r="AQ13" s="241">
        <v>2.5000000000000001E-2</v>
      </c>
      <c r="AR13" s="85"/>
      <c r="AS13" s="241">
        <v>0.02</v>
      </c>
      <c r="AT13" s="82"/>
      <c r="AU13" s="241">
        <v>0.02</v>
      </c>
      <c r="AV13" s="85"/>
      <c r="AW13" s="241">
        <v>2.5000000000000001E-2</v>
      </c>
      <c r="AX13" s="85"/>
      <c r="AY13" s="77">
        <v>0.34</v>
      </c>
      <c r="AZ13" s="78"/>
      <c r="BA13" s="77">
        <v>4.47</v>
      </c>
      <c r="BB13" s="77"/>
      <c r="BC13" s="77">
        <v>1.1299999999999999</v>
      </c>
      <c r="BD13" s="77"/>
      <c r="BE13" s="77">
        <v>2.7E-2</v>
      </c>
      <c r="BF13" s="77"/>
      <c r="BG13" s="77">
        <v>5.63</v>
      </c>
      <c r="BH13" s="77"/>
      <c r="BI13" s="77"/>
      <c r="BJ13" s="77">
        <v>1.4</v>
      </c>
      <c r="BK13" s="77"/>
      <c r="BL13" s="80">
        <v>1410</v>
      </c>
      <c r="BM13" s="77"/>
      <c r="BN13" s="80">
        <v>579</v>
      </c>
      <c r="BO13" s="77"/>
      <c r="BP13" s="77">
        <v>0.06</v>
      </c>
      <c r="BQ13" s="85"/>
      <c r="BR13" s="242">
        <v>0.02</v>
      </c>
      <c r="BS13" s="85"/>
      <c r="BT13" s="85"/>
      <c r="BU13" s="82">
        <v>522</v>
      </c>
      <c r="BV13" s="86">
        <v>0.05</v>
      </c>
      <c r="BW13" s="86"/>
      <c r="BX13" s="77">
        <v>0.83699999999999997</v>
      </c>
      <c r="BY13" s="77"/>
      <c r="BZ13" s="86">
        <v>0.05</v>
      </c>
      <c r="CA13" s="77"/>
      <c r="CB13" s="86">
        <v>0.2</v>
      </c>
      <c r="CC13" s="77"/>
      <c r="CD13" s="77">
        <v>7.3999999999999996E-2</v>
      </c>
      <c r="CE13" s="77"/>
      <c r="CF13" s="86">
        <v>0.01</v>
      </c>
      <c r="CG13" s="77"/>
      <c r="CH13" s="77">
        <v>52.201000000000001</v>
      </c>
      <c r="CI13" s="77"/>
      <c r="CJ13" s="86">
        <v>0.01</v>
      </c>
      <c r="CK13" s="77"/>
      <c r="CL13" s="86">
        <v>0.02</v>
      </c>
      <c r="CM13" s="77"/>
      <c r="CN13" s="86">
        <v>0.02</v>
      </c>
      <c r="CO13" s="77"/>
      <c r="CP13" s="77">
        <v>0.47</v>
      </c>
      <c r="CQ13" s="77"/>
      <c r="CR13" s="77">
        <v>3.0920000000000001</v>
      </c>
      <c r="CS13" s="77"/>
      <c r="CT13" s="86">
        <v>1E-3</v>
      </c>
      <c r="CU13" s="77"/>
      <c r="CV13" s="77"/>
      <c r="CW13" s="77"/>
      <c r="CX13" s="77">
        <v>19.975000000000001</v>
      </c>
      <c r="CY13" s="77"/>
      <c r="CZ13" s="323">
        <v>0.05</v>
      </c>
      <c r="DA13" s="77"/>
      <c r="DB13" s="77">
        <v>36.929000000000002</v>
      </c>
      <c r="DC13" s="77"/>
      <c r="DD13" s="77">
        <v>0.23200000000000001</v>
      </c>
      <c r="DE13" s="77"/>
      <c r="DF13" s="86">
        <v>0.01</v>
      </c>
      <c r="DG13" s="77"/>
      <c r="DH13" s="87">
        <v>268.911</v>
      </c>
      <c r="DI13" s="77"/>
      <c r="DJ13" s="77">
        <v>0.10299999999999999</v>
      </c>
      <c r="DK13" s="77"/>
      <c r="DL13" s="77">
        <v>13.563000000000001</v>
      </c>
      <c r="DM13" s="77"/>
      <c r="DN13" s="86">
        <v>0.05</v>
      </c>
      <c r="DO13" s="77"/>
      <c r="DP13" s="77">
        <v>37.262</v>
      </c>
      <c r="DQ13" s="77"/>
      <c r="DR13" s="86">
        <v>0.05</v>
      </c>
      <c r="DS13" s="86"/>
      <c r="DT13" s="86">
        <v>0.02</v>
      </c>
      <c r="DU13" s="77"/>
      <c r="DV13" s="77">
        <v>1.4730000000000001</v>
      </c>
      <c r="DW13" s="77"/>
      <c r="DX13" s="86">
        <v>0.05</v>
      </c>
      <c r="DY13" s="77"/>
      <c r="DZ13" s="77">
        <v>0.255</v>
      </c>
      <c r="EA13" s="77"/>
      <c r="EB13" s="86">
        <v>0.02</v>
      </c>
      <c r="EC13" s="86"/>
      <c r="ED13" s="86">
        <v>0.02</v>
      </c>
      <c r="EE13" s="77"/>
      <c r="EF13" s="88">
        <v>2.4809999999999999</v>
      </c>
      <c r="EG13" s="74"/>
    </row>
    <row r="14" spans="1:137" s="75" customFormat="1">
      <c r="A14" s="99">
        <v>43827</v>
      </c>
      <c r="B14" s="100">
        <v>43828</v>
      </c>
      <c r="C14" s="76">
        <v>1</v>
      </c>
      <c r="D14" s="76" t="s">
        <v>380</v>
      </c>
      <c r="E14" s="326">
        <v>3</v>
      </c>
      <c r="F14" s="77" t="s">
        <v>485</v>
      </c>
      <c r="G14" s="878">
        <f>'Daily discharge'!AH83</f>
        <v>777.11984437383217</v>
      </c>
      <c r="H14" s="78"/>
      <c r="I14" s="430">
        <f>'Daily discharge'!AI83</f>
        <v>794.11984437383217</v>
      </c>
      <c r="J14" s="78"/>
      <c r="K14" s="78"/>
      <c r="L14" s="407">
        <v>5.95</v>
      </c>
      <c r="M14" s="78"/>
      <c r="N14" s="78"/>
      <c r="O14" s="78"/>
      <c r="P14" s="232">
        <v>279</v>
      </c>
      <c r="Q14" s="81"/>
      <c r="R14" s="232">
        <v>332.1</v>
      </c>
      <c r="S14" s="81"/>
      <c r="T14" s="81"/>
      <c r="U14" s="81"/>
      <c r="V14" s="316">
        <v>23</v>
      </c>
      <c r="W14" s="78"/>
      <c r="X14" s="78"/>
      <c r="Y14" s="82"/>
      <c r="Z14" s="317">
        <v>4</v>
      </c>
      <c r="AA14" s="82">
        <v>52.8</v>
      </c>
      <c r="AB14" s="318"/>
      <c r="AC14" s="319"/>
      <c r="AD14" s="318"/>
      <c r="AE14" s="318"/>
      <c r="AF14" s="317">
        <v>4</v>
      </c>
      <c r="AG14" s="241">
        <v>0.01</v>
      </c>
      <c r="AH14" s="85"/>
      <c r="AI14" s="241">
        <v>2.5000000000000001E-2</v>
      </c>
      <c r="AJ14" s="85"/>
      <c r="AK14" s="241">
        <v>2.5000000000000001E-2</v>
      </c>
      <c r="AL14" s="82"/>
      <c r="AM14" s="241">
        <v>2.5000000000000001E-2</v>
      </c>
      <c r="AN14" s="241">
        <v>2.5000000000000001E-2</v>
      </c>
      <c r="AO14" s="241">
        <v>2.5000000000000001E-2</v>
      </c>
      <c r="AP14" s="241">
        <v>2.5000000000000001E-2</v>
      </c>
      <c r="AQ14" s="241">
        <v>2.5000000000000001E-2</v>
      </c>
      <c r="AR14" s="85"/>
      <c r="AS14" s="241">
        <v>0.02</v>
      </c>
      <c r="AT14" s="82"/>
      <c r="AU14" s="241">
        <v>0.02</v>
      </c>
      <c r="AV14" s="85"/>
      <c r="AW14" s="241">
        <v>2.5000000000000001E-2</v>
      </c>
      <c r="AX14" s="85"/>
      <c r="AY14" s="77">
        <v>0.62</v>
      </c>
      <c r="AZ14" s="78"/>
      <c r="BA14" s="77">
        <v>5.5</v>
      </c>
      <c r="BB14" s="77"/>
      <c r="BC14" s="77">
        <v>0.46</v>
      </c>
      <c r="BD14" s="77"/>
      <c r="BE14" s="77">
        <v>2E-3</v>
      </c>
      <c r="BF14" s="77"/>
      <c r="BG14" s="77">
        <v>5.5</v>
      </c>
      <c r="BH14" s="77"/>
      <c r="BI14" s="77"/>
      <c r="BJ14" s="77">
        <v>0.6</v>
      </c>
      <c r="BK14" s="77"/>
      <c r="BL14" s="80">
        <v>2000</v>
      </c>
      <c r="BM14" s="77"/>
      <c r="BN14" s="80">
        <v>625</v>
      </c>
      <c r="BO14" s="77"/>
      <c r="BP14" s="77" t="s">
        <v>381</v>
      </c>
      <c r="BQ14" s="85"/>
      <c r="BR14" s="320">
        <v>0.03</v>
      </c>
      <c r="BS14" s="85"/>
      <c r="BT14" s="85"/>
      <c r="BU14" s="82">
        <v>499</v>
      </c>
      <c r="BV14" s="86">
        <v>0.05</v>
      </c>
      <c r="BW14" s="86"/>
      <c r="BX14" s="77">
        <v>1.04</v>
      </c>
      <c r="BY14" s="77"/>
      <c r="BZ14" s="86">
        <v>0.05</v>
      </c>
      <c r="CA14" s="77"/>
      <c r="CB14" s="77">
        <v>0.39100000000000001</v>
      </c>
      <c r="CC14" s="77"/>
      <c r="CD14" s="77">
        <v>7.3999999999999996E-2</v>
      </c>
      <c r="CE14" s="77"/>
      <c r="CF14" s="86">
        <v>0.01</v>
      </c>
      <c r="CG14" s="77"/>
      <c r="CH14" s="77">
        <v>52.195999999999998</v>
      </c>
      <c r="CI14" s="77"/>
      <c r="CJ14" s="86">
        <v>0.01</v>
      </c>
      <c r="CK14" s="77"/>
      <c r="CL14" s="86">
        <v>0.02</v>
      </c>
      <c r="CM14" s="77"/>
      <c r="CN14" s="86">
        <v>0.02</v>
      </c>
      <c r="CO14" s="77"/>
      <c r="CP14" s="77">
        <v>0.38100000000000001</v>
      </c>
      <c r="CQ14" s="77"/>
      <c r="CR14" s="77">
        <v>5.1139999999999999</v>
      </c>
      <c r="CS14" s="77"/>
      <c r="CT14" s="86">
        <v>1E-3</v>
      </c>
      <c r="CU14" s="77"/>
      <c r="CV14" s="77"/>
      <c r="CW14" s="77"/>
      <c r="CX14" s="77">
        <v>27.113</v>
      </c>
      <c r="CY14" s="77"/>
      <c r="CZ14" s="323">
        <v>0.05</v>
      </c>
      <c r="DA14" s="77"/>
      <c r="DB14" s="77">
        <v>46.304000000000002</v>
      </c>
      <c r="DC14" s="77"/>
      <c r="DD14" s="77">
        <v>0.26700000000000002</v>
      </c>
      <c r="DE14" s="77"/>
      <c r="DF14" s="86">
        <v>0.01</v>
      </c>
      <c r="DG14" s="77"/>
      <c r="DH14" s="87">
        <v>353.95100000000002</v>
      </c>
      <c r="DI14" s="77"/>
      <c r="DJ14" s="77">
        <v>0.10100000000000001</v>
      </c>
      <c r="DK14" s="77"/>
      <c r="DL14" s="77">
        <v>19.440000000000001</v>
      </c>
      <c r="DM14" s="77"/>
      <c r="DN14" s="86">
        <v>0.05</v>
      </c>
      <c r="DO14" s="77"/>
      <c r="DP14" s="77">
        <v>40.835999999999999</v>
      </c>
      <c r="DQ14" s="77"/>
      <c r="DR14" s="86">
        <v>0.05</v>
      </c>
      <c r="DS14" s="86"/>
      <c r="DT14" s="86">
        <v>0.02</v>
      </c>
      <c r="DU14" s="77"/>
      <c r="DV14" s="77">
        <v>2.11</v>
      </c>
      <c r="DW14" s="77"/>
      <c r="DX14" s="86">
        <v>0.05</v>
      </c>
      <c r="DY14" s="77"/>
      <c r="DZ14" s="77">
        <v>0.36899999999999999</v>
      </c>
      <c r="EA14" s="77"/>
      <c r="EB14" s="86">
        <v>0.02</v>
      </c>
      <c r="EC14" s="86"/>
      <c r="ED14" s="86">
        <v>0.02</v>
      </c>
      <c r="EE14" s="77"/>
      <c r="EF14" s="88">
        <v>3.32</v>
      </c>
      <c r="EG14" s="74"/>
    </row>
    <row r="15" spans="1:137" s="75" customFormat="1" ht="14.4" thickBot="1">
      <c r="A15" s="581">
        <v>43828</v>
      </c>
      <c r="B15" s="582">
        <v>43830</v>
      </c>
      <c r="C15" s="583">
        <v>0.90277777777777779</v>
      </c>
      <c r="D15" s="583" t="s">
        <v>223</v>
      </c>
      <c r="E15" s="584">
        <v>4</v>
      </c>
      <c r="F15" s="585" t="s">
        <v>451</v>
      </c>
      <c r="G15" s="586">
        <f>'[1]Daily discharge'!AH85</f>
        <v>501.86959406548613</v>
      </c>
      <c r="H15" s="587"/>
      <c r="I15" s="588">
        <f>'[1]Daily discharge'!AI85</f>
        <v>644.46959406548604</v>
      </c>
      <c r="J15" s="587"/>
      <c r="K15" s="587"/>
      <c r="L15" s="585">
        <v>6.63</v>
      </c>
      <c r="M15" s="587"/>
      <c r="N15" s="587"/>
      <c r="O15" s="587"/>
      <c r="P15" s="589">
        <v>74</v>
      </c>
      <c r="Q15" s="590"/>
      <c r="R15" s="589">
        <v>79.8</v>
      </c>
      <c r="S15" s="590"/>
      <c r="T15" s="590"/>
      <c r="U15" s="590"/>
      <c r="V15" s="591">
        <v>38</v>
      </c>
      <c r="W15" s="587"/>
      <c r="X15" s="587"/>
      <c r="Y15" s="592"/>
      <c r="Z15" s="592">
        <v>42.76</v>
      </c>
      <c r="AA15" s="592">
        <v>35.200000000000003</v>
      </c>
      <c r="AB15" s="593"/>
      <c r="AC15" s="594"/>
      <c r="AD15" s="593"/>
      <c r="AE15" s="593"/>
      <c r="AF15" s="592">
        <v>39.799999999999997</v>
      </c>
      <c r="AG15" s="595">
        <v>0.01</v>
      </c>
      <c r="AH15" s="596"/>
      <c r="AI15" s="595">
        <v>2.5000000000000001E-2</v>
      </c>
      <c r="AJ15" s="596"/>
      <c r="AK15" s="595">
        <v>2.5000000000000001E-2</v>
      </c>
      <c r="AL15" s="595"/>
      <c r="AM15" s="595">
        <v>2.5000000000000001E-2</v>
      </c>
      <c r="AN15" s="595">
        <v>2.5000000000000001E-2</v>
      </c>
      <c r="AO15" s="595">
        <v>2.5000000000000001E-2</v>
      </c>
      <c r="AP15" s="595">
        <v>2.5000000000000001E-2</v>
      </c>
      <c r="AQ15" s="595">
        <v>2.5000000000000001E-2</v>
      </c>
      <c r="AR15" s="595"/>
      <c r="AS15" s="595">
        <v>0.02</v>
      </c>
      <c r="AT15" s="595"/>
      <c r="AU15" s="595">
        <v>0.02</v>
      </c>
      <c r="AV15" s="595"/>
      <c r="AW15" s="595">
        <v>2.5000000000000001E-2</v>
      </c>
      <c r="AX15" s="596"/>
      <c r="AY15" s="597">
        <v>0.05</v>
      </c>
      <c r="AZ15" s="587"/>
      <c r="BA15" s="585">
        <v>18.760000000000002</v>
      </c>
      <c r="BB15" s="585"/>
      <c r="BC15" s="585">
        <v>0.42</v>
      </c>
      <c r="BD15" s="585"/>
      <c r="BE15" s="585">
        <v>8.9999999999999993E-3</v>
      </c>
      <c r="BF15" s="585"/>
      <c r="BG15" s="585">
        <v>19.190000000000001</v>
      </c>
      <c r="BH15" s="585"/>
      <c r="BI15" s="585"/>
      <c r="BJ15" s="585">
        <v>0.6</v>
      </c>
      <c r="BK15" s="585"/>
      <c r="BL15" s="598">
        <v>2900</v>
      </c>
      <c r="BM15" s="585"/>
      <c r="BN15" s="598">
        <v>1237</v>
      </c>
      <c r="BO15" s="585"/>
      <c r="BP15" s="585">
        <v>1.27</v>
      </c>
      <c r="BQ15" s="596"/>
      <c r="BR15" s="599">
        <v>0.02</v>
      </c>
      <c r="BS15" s="596"/>
      <c r="BT15" s="596"/>
      <c r="BU15" s="595">
        <v>10</v>
      </c>
      <c r="BV15" s="597">
        <v>0.05</v>
      </c>
      <c r="BW15" s="597">
        <v>0</v>
      </c>
      <c r="BX15" s="585">
        <v>1.02</v>
      </c>
      <c r="BY15" s="585"/>
      <c r="BZ15" s="597">
        <v>0.05</v>
      </c>
      <c r="CA15" s="585"/>
      <c r="CB15" s="585">
        <v>0.29399999999999998</v>
      </c>
      <c r="CC15" s="585"/>
      <c r="CD15" s="585">
        <v>0.03</v>
      </c>
      <c r="CE15" s="585"/>
      <c r="CF15" s="597">
        <v>0.01</v>
      </c>
      <c r="CG15" s="585"/>
      <c r="CH15" s="585">
        <v>37.756999999999998</v>
      </c>
      <c r="CI15" s="585"/>
      <c r="CJ15" s="597">
        <v>0.01</v>
      </c>
      <c r="CK15" s="585"/>
      <c r="CL15" s="597">
        <v>0.02</v>
      </c>
      <c r="CM15" s="585"/>
      <c r="CN15" s="597">
        <v>0.02</v>
      </c>
      <c r="CO15" s="585"/>
      <c r="CP15" s="585">
        <v>0.34200000000000003</v>
      </c>
      <c r="CQ15" s="585"/>
      <c r="CR15" s="585">
        <v>1.131</v>
      </c>
      <c r="CS15" s="585"/>
      <c r="CT15" s="597">
        <v>1E-3</v>
      </c>
      <c r="CU15" s="585"/>
      <c r="CV15" s="585"/>
      <c r="CW15" s="585"/>
      <c r="CX15" s="585">
        <v>41.822000000000003</v>
      </c>
      <c r="CY15" s="585"/>
      <c r="CZ15" s="600">
        <v>0</v>
      </c>
      <c r="DA15" s="585"/>
      <c r="DB15" s="585">
        <v>67.337999999999994</v>
      </c>
      <c r="DC15" s="585"/>
      <c r="DD15" s="585">
        <v>7.8E-2</v>
      </c>
      <c r="DE15" s="585"/>
      <c r="DF15" s="597">
        <v>0.01</v>
      </c>
      <c r="DG15" s="585"/>
      <c r="DH15" s="601">
        <v>602.41499999999996</v>
      </c>
      <c r="DI15" s="585"/>
      <c r="DJ15" s="585">
        <v>3.4000000000000002E-2</v>
      </c>
      <c r="DK15" s="585"/>
      <c r="DL15" s="585">
        <v>11.097</v>
      </c>
      <c r="DM15" s="585"/>
      <c r="DN15" s="597">
        <v>0.05</v>
      </c>
      <c r="DO15" s="585"/>
      <c r="DP15" s="585">
        <v>637.27499999999998</v>
      </c>
      <c r="DQ15" s="585"/>
      <c r="DR15" s="597">
        <v>0.05</v>
      </c>
      <c r="DS15" s="597">
        <v>0</v>
      </c>
      <c r="DT15" s="597">
        <v>0.02</v>
      </c>
      <c r="DU15" s="585"/>
      <c r="DV15" s="585">
        <v>0.85099999999999998</v>
      </c>
      <c r="DW15" s="585"/>
      <c r="DX15" s="597">
        <v>0.05</v>
      </c>
      <c r="DY15" s="585"/>
      <c r="DZ15" s="585">
        <v>0.41899999999999998</v>
      </c>
      <c r="EA15" s="585"/>
      <c r="EB15" s="585">
        <v>4.7E-2</v>
      </c>
      <c r="EC15" s="597">
        <v>0</v>
      </c>
      <c r="ED15" s="597">
        <v>0.02</v>
      </c>
      <c r="EE15" s="585"/>
      <c r="EF15" s="602">
        <v>1.351</v>
      </c>
      <c r="EG15" s="74"/>
    </row>
    <row r="16" spans="1:137" s="32" customFormat="1">
      <c r="A16" s="790" t="s">
        <v>540</v>
      </c>
      <c r="B16" s="791" t="s">
        <v>540</v>
      </c>
      <c r="C16" s="792">
        <v>0.51041666666666663</v>
      </c>
      <c r="D16" s="780" t="s">
        <v>225</v>
      </c>
      <c r="E16" s="781">
        <v>1</v>
      </c>
      <c r="F16" s="793" t="s">
        <v>550</v>
      </c>
      <c r="G16" s="794">
        <f>'Daily discharge'!AH115</f>
        <v>703.24184946795822</v>
      </c>
      <c r="H16" s="795"/>
      <c r="I16" s="794">
        <f>G16</f>
        <v>703.24184946795822</v>
      </c>
      <c r="J16" s="795"/>
      <c r="K16" s="795"/>
      <c r="L16" s="793">
        <v>10.220000000000001</v>
      </c>
      <c r="M16" s="795"/>
      <c r="N16" s="796"/>
      <c r="O16" s="796"/>
      <c r="P16" s="795">
        <v>47</v>
      </c>
      <c r="Q16" s="795"/>
      <c r="R16" s="795">
        <v>51.3</v>
      </c>
      <c r="S16" s="795"/>
      <c r="T16" s="795"/>
      <c r="U16" s="795"/>
      <c r="V16" s="797">
        <v>1</v>
      </c>
      <c r="W16" s="795"/>
      <c r="X16" s="795"/>
      <c r="Y16" s="795"/>
      <c r="Z16" s="798">
        <v>4</v>
      </c>
      <c r="AA16" s="795">
        <v>16</v>
      </c>
      <c r="AB16" s="795"/>
      <c r="AC16" s="795"/>
      <c r="AD16" s="795"/>
      <c r="AE16" s="796"/>
      <c r="AF16" s="798">
        <v>4</v>
      </c>
      <c r="AG16" s="799"/>
      <c r="AH16" s="799"/>
      <c r="AI16" s="800">
        <v>2.5000000000000001E-2</v>
      </c>
      <c r="AJ16" s="799"/>
      <c r="AK16" s="800">
        <v>2.5000000000000001E-2</v>
      </c>
      <c r="AL16" s="800">
        <v>2.5000000000000001E-2</v>
      </c>
      <c r="AM16" s="800">
        <v>2.5000000000000001E-2</v>
      </c>
      <c r="AN16" s="800">
        <v>2.5000000000000001E-2</v>
      </c>
      <c r="AO16" s="800">
        <v>2.5000000000000001E-2</v>
      </c>
      <c r="AP16" s="800">
        <v>2.5000000000000001E-2</v>
      </c>
      <c r="AQ16" s="800">
        <v>2.5000000000000001E-2</v>
      </c>
      <c r="AR16" s="799"/>
      <c r="AS16" s="799"/>
      <c r="AT16" s="799"/>
      <c r="AU16" s="799"/>
      <c r="AV16" s="799"/>
      <c r="AW16" s="799"/>
      <c r="AX16" s="799"/>
      <c r="AY16" s="799">
        <v>0.82</v>
      </c>
      <c r="AZ16" s="799"/>
      <c r="BA16" s="799">
        <v>6.1</v>
      </c>
      <c r="BB16" s="799"/>
      <c r="BC16" s="799">
        <v>0.69</v>
      </c>
      <c r="BD16" s="799"/>
      <c r="BE16" s="799">
        <v>5.2999999999999999E-2</v>
      </c>
      <c r="BF16" s="799"/>
      <c r="BG16" s="799">
        <v>6.84</v>
      </c>
      <c r="BH16" s="799"/>
      <c r="BI16" s="799"/>
      <c r="BJ16" s="800">
        <v>0.2</v>
      </c>
      <c r="BK16" s="799"/>
      <c r="BL16" s="795">
        <v>230</v>
      </c>
      <c r="BM16" s="795"/>
      <c r="BN16" s="1001">
        <v>92.15</v>
      </c>
      <c r="BO16" s="795"/>
      <c r="BP16" s="799" t="s">
        <v>381</v>
      </c>
      <c r="BQ16" s="799"/>
      <c r="BR16" s="800">
        <v>0.02</v>
      </c>
      <c r="BS16" s="799"/>
      <c r="BT16" s="799"/>
      <c r="BU16" s="799">
        <v>85</v>
      </c>
      <c r="BV16" s="795"/>
      <c r="BW16" s="795"/>
      <c r="BX16" s="795"/>
      <c r="BY16" s="795"/>
      <c r="BZ16" s="795"/>
      <c r="CA16" s="795"/>
      <c r="CB16" s="795"/>
      <c r="CC16" s="795"/>
      <c r="CD16" s="795"/>
      <c r="CE16" s="795"/>
      <c r="CF16" s="795"/>
      <c r="CG16" s="795"/>
      <c r="CH16" s="795"/>
      <c r="CI16" s="795"/>
      <c r="CJ16" s="795"/>
      <c r="CK16" s="795"/>
      <c r="CL16" s="795"/>
      <c r="CM16" s="795"/>
      <c r="CN16" s="795"/>
      <c r="CO16" s="795"/>
      <c r="CP16" s="795"/>
      <c r="CQ16" s="795"/>
      <c r="CR16" s="795"/>
      <c r="CS16" s="795"/>
      <c r="CT16" s="795"/>
      <c r="CU16" s="795"/>
      <c r="CV16" s="795"/>
      <c r="CW16" s="795"/>
      <c r="CX16" s="795"/>
      <c r="CY16" s="795"/>
      <c r="CZ16" s="795"/>
      <c r="DA16" s="795"/>
      <c r="DB16" s="795"/>
      <c r="DC16" s="795"/>
      <c r="DD16" s="795"/>
      <c r="DE16" s="795"/>
      <c r="DF16" s="795"/>
      <c r="DG16" s="795"/>
      <c r="DH16" s="795"/>
      <c r="DI16" s="795"/>
      <c r="DJ16" s="795"/>
      <c r="DK16" s="795"/>
      <c r="DL16" s="795">
        <v>2.3959999999999999</v>
      </c>
      <c r="DM16" s="795"/>
      <c r="DN16" s="795"/>
      <c r="DO16" s="795"/>
      <c r="DP16" s="795"/>
      <c r="DQ16" s="795"/>
      <c r="DR16" s="795"/>
      <c r="DS16" s="795"/>
      <c r="DT16" s="795"/>
      <c r="DU16" s="795"/>
      <c r="DV16" s="795"/>
      <c r="DW16" s="795"/>
      <c r="DX16" s="795"/>
      <c r="DY16" s="795"/>
      <c r="DZ16" s="795"/>
      <c r="EA16" s="795"/>
      <c r="EB16" s="795"/>
      <c r="EC16" s="795"/>
      <c r="ED16" s="795"/>
      <c r="EE16" s="795"/>
      <c r="EF16" s="801">
        <v>0.65600000000000003</v>
      </c>
      <c r="EG16" s="408"/>
    </row>
    <row r="17" spans="1:142" s="32" customFormat="1">
      <c r="A17" s="802" t="s">
        <v>540</v>
      </c>
      <c r="B17" s="779" t="s">
        <v>540</v>
      </c>
      <c r="C17" s="803">
        <v>0.4201388888888889</v>
      </c>
      <c r="D17" s="786" t="s">
        <v>224</v>
      </c>
      <c r="E17" s="787">
        <v>2</v>
      </c>
      <c r="F17" s="785" t="s">
        <v>549</v>
      </c>
      <c r="G17" s="804">
        <f>'Daily discharge'!AH117</f>
        <v>434.80818932238151</v>
      </c>
      <c r="H17" s="785"/>
      <c r="I17" s="804">
        <f t="shared" ref="I17:I19" si="0">G17</f>
        <v>434.80818932238151</v>
      </c>
      <c r="J17" s="785"/>
      <c r="K17" s="785"/>
      <c r="L17" s="785">
        <v>6.97</v>
      </c>
      <c r="M17" s="785"/>
      <c r="N17" s="805"/>
      <c r="O17" s="805"/>
      <c r="P17" s="785">
        <v>6.9</v>
      </c>
      <c r="Q17" s="785"/>
      <c r="R17" s="785">
        <v>15.6</v>
      </c>
      <c r="S17" s="785"/>
      <c r="T17" s="785"/>
      <c r="U17" s="785"/>
      <c r="V17" s="782">
        <v>1</v>
      </c>
      <c r="W17" s="785"/>
      <c r="X17" s="785"/>
      <c r="Y17" s="785"/>
      <c r="Z17" s="788">
        <v>4.05</v>
      </c>
      <c r="AA17" s="785">
        <v>16</v>
      </c>
      <c r="AB17" s="785"/>
      <c r="AC17" s="785"/>
      <c r="AD17" s="785"/>
      <c r="AE17" s="805"/>
      <c r="AF17" s="783">
        <v>4</v>
      </c>
      <c r="AG17" s="806"/>
      <c r="AH17" s="806"/>
      <c r="AI17" s="784">
        <v>2.5000000000000001E-2</v>
      </c>
      <c r="AJ17" s="806"/>
      <c r="AK17" s="784">
        <v>2.5000000000000001E-2</v>
      </c>
      <c r="AL17" s="784">
        <v>2.5000000000000001E-2</v>
      </c>
      <c r="AM17" s="784">
        <v>2.5000000000000001E-2</v>
      </c>
      <c r="AN17" s="784">
        <v>2.5000000000000001E-2</v>
      </c>
      <c r="AO17" s="784">
        <v>2.5000000000000001E-2</v>
      </c>
      <c r="AP17" s="784">
        <v>2.5000000000000001E-2</v>
      </c>
      <c r="AQ17" s="784">
        <v>2.5000000000000001E-2</v>
      </c>
      <c r="AR17" s="806"/>
      <c r="AS17" s="806"/>
      <c r="AT17" s="806"/>
      <c r="AU17" s="806"/>
      <c r="AV17" s="806"/>
      <c r="AW17" s="806"/>
      <c r="AX17" s="806"/>
      <c r="AY17" s="784">
        <v>0.05</v>
      </c>
      <c r="AZ17" s="806"/>
      <c r="BA17" s="806">
        <v>0.45</v>
      </c>
      <c r="BB17" s="806"/>
      <c r="BC17" s="806">
        <v>0.11</v>
      </c>
      <c r="BD17" s="806"/>
      <c r="BE17" s="806">
        <v>1.9E-2</v>
      </c>
      <c r="BF17" s="806"/>
      <c r="BG17" s="806">
        <v>0.57999999999999996</v>
      </c>
      <c r="BH17" s="806"/>
      <c r="BI17" s="806"/>
      <c r="BJ17" s="784">
        <v>0.2</v>
      </c>
      <c r="BK17" s="806"/>
      <c r="BL17" s="785">
        <v>5850</v>
      </c>
      <c r="BM17" s="785"/>
      <c r="BN17" s="1002">
        <v>3382.7</v>
      </c>
      <c r="BO17" s="785"/>
      <c r="BP17" s="806" t="s">
        <v>381</v>
      </c>
      <c r="BQ17" s="806"/>
      <c r="BR17" s="784">
        <v>0.02</v>
      </c>
      <c r="BS17" s="806"/>
      <c r="BT17" s="806"/>
      <c r="BU17" s="783">
        <v>10</v>
      </c>
      <c r="BV17" s="785"/>
      <c r="BW17" s="785"/>
      <c r="BX17" s="785"/>
      <c r="BY17" s="785"/>
      <c r="BZ17" s="785"/>
      <c r="CA17" s="785"/>
      <c r="CB17" s="785"/>
      <c r="CC17" s="785"/>
      <c r="CD17" s="785"/>
      <c r="CE17" s="785"/>
      <c r="CF17" s="785"/>
      <c r="CG17" s="785"/>
      <c r="CH17" s="785"/>
      <c r="CI17" s="785"/>
      <c r="CJ17" s="785"/>
      <c r="CK17" s="785"/>
      <c r="CL17" s="785"/>
      <c r="CM17" s="785"/>
      <c r="CN17" s="785"/>
      <c r="CO17" s="785"/>
      <c r="CP17" s="785"/>
      <c r="CQ17" s="785"/>
      <c r="CR17" s="785"/>
      <c r="CS17" s="785"/>
      <c r="CT17" s="785"/>
      <c r="CU17" s="785"/>
      <c r="CV17" s="785"/>
      <c r="CW17" s="785"/>
      <c r="CX17" s="785"/>
      <c r="CY17" s="785"/>
      <c r="CZ17" s="785"/>
      <c r="DA17" s="785"/>
      <c r="DB17" s="785"/>
      <c r="DC17" s="785"/>
      <c r="DD17" s="785"/>
      <c r="DE17" s="785"/>
      <c r="DF17" s="785"/>
      <c r="DG17" s="785"/>
      <c r="DH17" s="785"/>
      <c r="DI17" s="785"/>
      <c r="DJ17" s="785"/>
      <c r="DK17" s="785"/>
      <c r="DL17" s="789">
        <v>0.5</v>
      </c>
      <c r="DM17" s="785"/>
      <c r="DN17" s="785"/>
      <c r="DO17" s="785"/>
      <c r="DP17" s="785"/>
      <c r="DQ17" s="785"/>
      <c r="DR17" s="785"/>
      <c r="DS17" s="785"/>
      <c r="DT17" s="785"/>
      <c r="DU17" s="785"/>
      <c r="DV17" s="785"/>
      <c r="DW17" s="785"/>
      <c r="DX17" s="785"/>
      <c r="DY17" s="785"/>
      <c r="DZ17" s="785"/>
      <c r="EA17" s="785"/>
      <c r="EB17" s="785"/>
      <c r="EC17" s="785"/>
      <c r="ED17" s="785"/>
      <c r="EE17" s="785"/>
      <c r="EF17" s="807">
        <v>1.081</v>
      </c>
      <c r="EG17" s="408"/>
    </row>
    <row r="18" spans="1:142" s="32" customFormat="1">
      <c r="A18" s="802" t="s">
        <v>540</v>
      </c>
      <c r="B18" s="779" t="s">
        <v>540</v>
      </c>
      <c r="C18" s="803">
        <v>0.42708333333333331</v>
      </c>
      <c r="D18" s="786" t="s">
        <v>380</v>
      </c>
      <c r="E18" s="787">
        <v>3</v>
      </c>
      <c r="F18" s="785" t="s">
        <v>548</v>
      </c>
      <c r="G18" s="804">
        <f>'Daily discharge'!AH116</f>
        <v>619.61159782468042</v>
      </c>
      <c r="H18" s="785"/>
      <c r="I18" s="804">
        <f t="shared" si="0"/>
        <v>619.61159782468042</v>
      </c>
      <c r="J18" s="785"/>
      <c r="K18" s="785"/>
      <c r="L18" s="785">
        <v>6.57</v>
      </c>
      <c r="M18" s="785"/>
      <c r="N18" s="805"/>
      <c r="O18" s="805"/>
      <c r="P18" s="785">
        <v>3.2</v>
      </c>
      <c r="Q18" s="785"/>
      <c r="R18" s="785">
        <v>19.2</v>
      </c>
      <c r="S18" s="785"/>
      <c r="T18" s="785"/>
      <c r="U18" s="785"/>
      <c r="V18" s="785">
        <v>6.5</v>
      </c>
      <c r="W18" s="785"/>
      <c r="X18" s="785"/>
      <c r="Y18" s="785"/>
      <c r="Z18" s="783">
        <v>4</v>
      </c>
      <c r="AA18" s="785">
        <v>7.07</v>
      </c>
      <c r="AB18" s="785"/>
      <c r="AC18" s="785"/>
      <c r="AD18" s="785"/>
      <c r="AE18" s="805"/>
      <c r="AF18" s="783">
        <v>4</v>
      </c>
      <c r="AG18" s="806"/>
      <c r="AH18" s="806"/>
      <c r="AI18" s="784">
        <v>2.5000000000000001E-2</v>
      </c>
      <c r="AJ18" s="806"/>
      <c r="AK18" s="784">
        <v>2.5000000000000001E-2</v>
      </c>
      <c r="AL18" s="784">
        <v>2.5000000000000001E-2</v>
      </c>
      <c r="AM18" s="784">
        <v>2.5000000000000001E-2</v>
      </c>
      <c r="AN18" s="784">
        <v>2.5000000000000001E-2</v>
      </c>
      <c r="AO18" s="784">
        <v>2.5000000000000001E-2</v>
      </c>
      <c r="AP18" s="784">
        <v>2.5000000000000001E-2</v>
      </c>
      <c r="AQ18" s="784">
        <v>2.5000000000000001E-2</v>
      </c>
      <c r="AR18" s="806"/>
      <c r="AS18" s="806"/>
      <c r="AT18" s="806"/>
      <c r="AU18" s="806"/>
      <c r="AV18" s="806"/>
      <c r="AW18" s="806"/>
      <c r="AX18" s="806"/>
      <c r="AY18" s="806">
        <v>0.83</v>
      </c>
      <c r="AZ18" s="806"/>
      <c r="BA18" s="806">
        <v>3.25</v>
      </c>
      <c r="BB18" s="806"/>
      <c r="BC18" s="784">
        <v>0.2</v>
      </c>
      <c r="BD18" s="806"/>
      <c r="BE18" s="806">
        <v>1.4E-2</v>
      </c>
      <c r="BF18" s="806"/>
      <c r="BG18" s="806">
        <v>3.26</v>
      </c>
      <c r="BH18" s="806"/>
      <c r="BI18" s="806"/>
      <c r="BJ18" s="784">
        <v>0.2</v>
      </c>
      <c r="BK18" s="806"/>
      <c r="BL18" s="785">
        <v>120</v>
      </c>
      <c r="BM18" s="785"/>
      <c r="BN18" s="1002">
        <v>63.45</v>
      </c>
      <c r="BO18" s="785"/>
      <c r="BP18" s="806" t="s">
        <v>381</v>
      </c>
      <c r="BQ18" s="806"/>
      <c r="BR18" s="784">
        <v>0.02</v>
      </c>
      <c r="BS18" s="806"/>
      <c r="BT18" s="806"/>
      <c r="BU18" s="783">
        <v>10</v>
      </c>
      <c r="BV18" s="785"/>
      <c r="BW18" s="785"/>
      <c r="BX18" s="785"/>
      <c r="BY18" s="785"/>
      <c r="BZ18" s="785"/>
      <c r="CA18" s="785"/>
      <c r="CB18" s="785"/>
      <c r="CC18" s="785"/>
      <c r="CD18" s="785"/>
      <c r="CE18" s="785"/>
      <c r="CF18" s="785"/>
      <c r="CG18" s="785"/>
      <c r="CH18" s="785"/>
      <c r="CI18" s="785"/>
      <c r="CJ18" s="785"/>
      <c r="CK18" s="785"/>
      <c r="CL18" s="785"/>
      <c r="CM18" s="785"/>
      <c r="CN18" s="785"/>
      <c r="CO18" s="785"/>
      <c r="CP18" s="785"/>
      <c r="CQ18" s="785"/>
      <c r="CR18" s="785"/>
      <c r="CS18" s="785"/>
      <c r="CT18" s="785"/>
      <c r="CU18" s="785"/>
      <c r="CV18" s="785"/>
      <c r="CW18" s="785"/>
      <c r="CX18" s="785"/>
      <c r="CY18" s="785"/>
      <c r="CZ18" s="785"/>
      <c r="DA18" s="785"/>
      <c r="DB18" s="785"/>
      <c r="DC18" s="785"/>
      <c r="DD18" s="785"/>
      <c r="DE18" s="785"/>
      <c r="DF18" s="785"/>
      <c r="DG18" s="785"/>
      <c r="DH18" s="785"/>
      <c r="DI18" s="785"/>
      <c r="DJ18" s="785"/>
      <c r="DK18" s="785"/>
      <c r="DL18" s="785">
        <v>6.1539999999999999</v>
      </c>
      <c r="DM18" s="785"/>
      <c r="DN18" s="785"/>
      <c r="DO18" s="785"/>
      <c r="DP18" s="785"/>
      <c r="DQ18" s="785"/>
      <c r="DR18" s="785"/>
      <c r="DS18" s="785"/>
      <c r="DT18" s="785"/>
      <c r="DU18" s="785"/>
      <c r="DV18" s="785"/>
      <c r="DW18" s="785"/>
      <c r="DX18" s="785"/>
      <c r="DY18" s="785"/>
      <c r="DZ18" s="785"/>
      <c r="EA18" s="785"/>
      <c r="EB18" s="785"/>
      <c r="EC18" s="785"/>
      <c r="ED18" s="785"/>
      <c r="EE18" s="785"/>
      <c r="EF18" s="807">
        <v>1.4730000000000001</v>
      </c>
      <c r="EG18" s="408"/>
    </row>
    <row r="19" spans="1:142" s="32" customFormat="1" ht="14.4" thickBot="1">
      <c r="A19" s="808" t="s">
        <v>540</v>
      </c>
      <c r="B19" s="809" t="s">
        <v>540</v>
      </c>
      <c r="C19" s="810">
        <v>0.4375</v>
      </c>
      <c r="D19" s="583" t="s">
        <v>223</v>
      </c>
      <c r="E19" s="584">
        <v>4</v>
      </c>
      <c r="F19" s="811" t="s">
        <v>551</v>
      </c>
      <c r="G19" s="812">
        <f>'Daily discharge'!AH118</f>
        <v>356.01244611369606</v>
      </c>
      <c r="H19" s="811"/>
      <c r="I19" s="812">
        <f t="shared" si="0"/>
        <v>356.01244611369606</v>
      </c>
      <c r="J19" s="811"/>
      <c r="K19" s="811"/>
      <c r="L19" s="811">
        <v>6.54</v>
      </c>
      <c r="M19" s="811"/>
      <c r="N19" s="813"/>
      <c r="O19" s="813"/>
      <c r="P19" s="811">
        <v>18</v>
      </c>
      <c r="Q19" s="811"/>
      <c r="R19" s="811">
        <v>23.3</v>
      </c>
      <c r="S19" s="811"/>
      <c r="T19" s="811"/>
      <c r="U19" s="811"/>
      <c r="V19" s="814">
        <v>1</v>
      </c>
      <c r="W19" s="811"/>
      <c r="X19" s="811"/>
      <c r="Y19" s="811"/>
      <c r="Z19" s="592">
        <v>5.133</v>
      </c>
      <c r="AA19" s="811">
        <v>16.8</v>
      </c>
      <c r="AB19" s="811"/>
      <c r="AC19" s="811"/>
      <c r="AD19" s="811"/>
      <c r="AE19" s="813"/>
      <c r="AF19" s="592">
        <v>4.5999999999999996</v>
      </c>
      <c r="AG19" s="815"/>
      <c r="AH19" s="815"/>
      <c r="AI19" s="599">
        <v>2.5000000000000001E-2</v>
      </c>
      <c r="AJ19" s="815"/>
      <c r="AK19" s="599">
        <v>2.5000000000000001E-2</v>
      </c>
      <c r="AL19" s="599">
        <v>2.5000000000000001E-2</v>
      </c>
      <c r="AM19" s="599">
        <v>2.5000000000000001E-2</v>
      </c>
      <c r="AN19" s="599">
        <v>2.5000000000000001E-2</v>
      </c>
      <c r="AO19" s="599">
        <v>2.5000000000000001E-2</v>
      </c>
      <c r="AP19" s="599">
        <v>2.5000000000000001E-2</v>
      </c>
      <c r="AQ19" s="599">
        <v>2.5000000000000001E-2</v>
      </c>
      <c r="AR19" s="815"/>
      <c r="AS19" s="815"/>
      <c r="AT19" s="815"/>
      <c r="AU19" s="815"/>
      <c r="AV19" s="815"/>
      <c r="AW19" s="815"/>
      <c r="AX19" s="815"/>
      <c r="AY19" s="599">
        <v>0.05</v>
      </c>
      <c r="AZ19" s="815"/>
      <c r="BA19" s="815">
        <v>2.2999999999999998</v>
      </c>
      <c r="BB19" s="815"/>
      <c r="BC19" s="599">
        <v>0.2</v>
      </c>
      <c r="BD19" s="815"/>
      <c r="BE19" s="597">
        <v>1E-3</v>
      </c>
      <c r="BF19" s="815"/>
      <c r="BG19" s="815">
        <v>2.2999999999999998</v>
      </c>
      <c r="BH19" s="815"/>
      <c r="BI19" s="815"/>
      <c r="BJ19" s="599">
        <v>0.2</v>
      </c>
      <c r="BK19" s="815"/>
      <c r="BL19" s="811">
        <v>1640</v>
      </c>
      <c r="BM19" s="811"/>
      <c r="BN19" s="1003">
        <v>795.5</v>
      </c>
      <c r="BO19" s="811"/>
      <c r="BP19" s="815">
        <v>0.09</v>
      </c>
      <c r="BQ19" s="815"/>
      <c r="BR19" s="815">
        <v>0.08</v>
      </c>
      <c r="BS19" s="815"/>
      <c r="BT19" s="815"/>
      <c r="BU19" s="595">
        <v>10</v>
      </c>
      <c r="BV19" s="811"/>
      <c r="BW19" s="811"/>
      <c r="BX19" s="811"/>
      <c r="BY19" s="811"/>
      <c r="BZ19" s="811"/>
      <c r="CA19" s="811"/>
      <c r="CB19" s="811"/>
      <c r="CC19" s="811"/>
      <c r="CD19" s="811"/>
      <c r="CE19" s="811"/>
      <c r="CF19" s="811"/>
      <c r="CG19" s="811"/>
      <c r="CH19" s="811"/>
      <c r="CI19" s="811"/>
      <c r="CJ19" s="811"/>
      <c r="CK19" s="811"/>
      <c r="CL19" s="811"/>
      <c r="CM19" s="811"/>
      <c r="CN19" s="811"/>
      <c r="CO19" s="811"/>
      <c r="CP19" s="811"/>
      <c r="CQ19" s="811"/>
      <c r="CR19" s="811"/>
      <c r="CS19" s="811"/>
      <c r="CT19" s="811"/>
      <c r="CU19" s="811"/>
      <c r="CV19" s="811"/>
      <c r="CW19" s="811"/>
      <c r="CX19" s="811"/>
      <c r="CY19" s="811"/>
      <c r="CZ19" s="811"/>
      <c r="DA19" s="811"/>
      <c r="DB19" s="811"/>
      <c r="DC19" s="811"/>
      <c r="DD19" s="811"/>
      <c r="DE19" s="811"/>
      <c r="DF19" s="811"/>
      <c r="DG19" s="811"/>
      <c r="DH19" s="811"/>
      <c r="DI19" s="811"/>
      <c r="DJ19" s="811"/>
      <c r="DK19" s="811"/>
      <c r="DL19" s="811">
        <v>0.20399999999999999</v>
      </c>
      <c r="DM19" s="811"/>
      <c r="DN19" s="811"/>
      <c r="DO19" s="811"/>
      <c r="DP19" s="811"/>
      <c r="DQ19" s="811"/>
      <c r="DR19" s="811"/>
      <c r="DS19" s="811"/>
      <c r="DT19" s="811"/>
      <c r="DU19" s="811"/>
      <c r="DV19" s="811"/>
      <c r="DW19" s="811"/>
      <c r="DX19" s="811"/>
      <c r="DY19" s="811"/>
      <c r="DZ19" s="811"/>
      <c r="EA19" s="811"/>
      <c r="EB19" s="811"/>
      <c r="EC19" s="811"/>
      <c r="ED19" s="811"/>
      <c r="EE19" s="811"/>
      <c r="EF19" s="816">
        <v>1.2170000000000001</v>
      </c>
      <c r="EG19" s="408"/>
    </row>
    <row r="20" spans="1:142" s="32" customFormat="1">
      <c r="A20" s="879" t="s">
        <v>588</v>
      </c>
      <c r="B20" s="880" t="s">
        <v>589</v>
      </c>
      <c r="C20" s="881">
        <v>0.42708333333333331</v>
      </c>
      <c r="D20" s="65" t="s">
        <v>225</v>
      </c>
      <c r="E20" s="325">
        <v>1</v>
      </c>
      <c r="F20" s="882" t="s">
        <v>605</v>
      </c>
      <c r="G20" s="877">
        <f>'Daily discharge'!AH149</f>
        <v>160.86165800000001</v>
      </c>
      <c r="H20" s="882"/>
      <c r="I20" s="883">
        <f>'Daily discharge'!AI149</f>
        <v>864.10350746795825</v>
      </c>
      <c r="J20" s="882"/>
      <c r="K20" s="882"/>
      <c r="L20" s="884">
        <v>5.63</v>
      </c>
      <c r="M20" s="882"/>
      <c r="N20" s="885"/>
      <c r="O20" s="885"/>
      <c r="P20" s="882">
        <v>215</v>
      </c>
      <c r="Q20" s="882"/>
      <c r="R20" s="882">
        <v>305.5</v>
      </c>
      <c r="S20" s="882"/>
      <c r="T20" s="882"/>
      <c r="U20" s="882"/>
      <c r="V20" s="882">
        <v>24.5</v>
      </c>
      <c r="W20" s="882"/>
      <c r="X20" s="882"/>
      <c r="Y20" s="882"/>
      <c r="Z20" s="141">
        <v>4</v>
      </c>
      <c r="AA20" s="882">
        <v>87.5</v>
      </c>
      <c r="AB20" s="882"/>
      <c r="AC20" s="882"/>
      <c r="AD20" s="882"/>
      <c r="AE20" s="885"/>
      <c r="AF20" s="141">
        <v>4</v>
      </c>
      <c r="AG20" s="314"/>
      <c r="AH20" s="314"/>
      <c r="AI20" s="241">
        <v>2.5000000000000001E-2</v>
      </c>
      <c r="AJ20" s="85"/>
      <c r="AK20" s="241">
        <v>2.5000000000000001E-2</v>
      </c>
      <c r="AL20" s="82"/>
      <c r="AM20" s="241">
        <v>2.5000000000000001E-2</v>
      </c>
      <c r="AN20" s="241">
        <v>2.5000000000000001E-2</v>
      </c>
      <c r="AO20" s="241">
        <v>2.5000000000000001E-2</v>
      </c>
      <c r="AP20" s="241">
        <v>2.5000000000000001E-2</v>
      </c>
      <c r="AQ20" s="241">
        <v>2.5000000000000001E-2</v>
      </c>
      <c r="AR20" s="314"/>
      <c r="AS20" s="314"/>
      <c r="AT20" s="314"/>
      <c r="AU20" s="314"/>
      <c r="AV20" s="314"/>
      <c r="AW20" s="314"/>
      <c r="AX20" s="314"/>
      <c r="AY20" s="235">
        <v>0.05</v>
      </c>
      <c r="AZ20" s="314"/>
      <c r="BA20" s="314">
        <v>3.71</v>
      </c>
      <c r="BB20" s="314"/>
      <c r="BC20" s="235">
        <v>0.2</v>
      </c>
      <c r="BD20" s="314"/>
      <c r="BE20" s="235">
        <v>1E-3</v>
      </c>
      <c r="BF20" s="314"/>
      <c r="BG20" s="314">
        <v>3.71</v>
      </c>
      <c r="BH20" s="314"/>
      <c r="BI20" s="314"/>
      <c r="BJ20" s="314">
        <v>0.6</v>
      </c>
      <c r="BK20" s="314"/>
      <c r="BL20" s="886">
        <v>2620</v>
      </c>
      <c r="BM20" s="886"/>
      <c r="BN20" s="998">
        <v>1659.68</v>
      </c>
      <c r="BO20" s="886"/>
      <c r="BP20" s="314">
        <v>1.1499999999999999</v>
      </c>
      <c r="BQ20" s="314"/>
      <c r="BR20" s="242">
        <v>0.02</v>
      </c>
      <c r="BS20" s="314"/>
      <c r="BT20" s="314"/>
      <c r="BU20" s="241">
        <v>10</v>
      </c>
      <c r="BV20" s="886"/>
      <c r="BW20" s="886"/>
      <c r="BX20" s="886"/>
      <c r="BY20" s="886"/>
      <c r="BZ20" s="886"/>
      <c r="CA20" s="886"/>
      <c r="CB20" s="886"/>
      <c r="CC20" s="886"/>
      <c r="CD20" s="886"/>
      <c r="CE20" s="886"/>
      <c r="CF20" s="886"/>
      <c r="CG20" s="886"/>
      <c r="CH20" s="886"/>
      <c r="CI20" s="886"/>
      <c r="CJ20" s="886"/>
      <c r="CK20" s="886"/>
      <c r="CL20" s="886"/>
      <c r="CM20" s="886"/>
      <c r="CN20" s="886"/>
      <c r="CO20" s="886"/>
      <c r="CP20" s="886"/>
      <c r="CQ20" s="886"/>
      <c r="CR20" s="886"/>
      <c r="CS20" s="886"/>
      <c r="CT20" s="886"/>
      <c r="CU20" s="886"/>
      <c r="CV20" s="886"/>
      <c r="CW20" s="886"/>
      <c r="CX20" s="886"/>
      <c r="CY20" s="886"/>
      <c r="CZ20" s="886"/>
      <c r="DA20" s="886"/>
      <c r="DB20" s="886"/>
      <c r="DC20" s="886"/>
      <c r="DD20" s="886"/>
      <c r="DE20" s="886"/>
      <c r="DF20" s="886"/>
      <c r="DG20" s="886"/>
      <c r="DH20" s="886"/>
      <c r="DI20" s="886"/>
      <c r="DJ20" s="886"/>
      <c r="DK20" s="886"/>
      <c r="DL20" s="886">
        <v>1.9710000000000001</v>
      </c>
      <c r="DM20" s="886"/>
      <c r="DN20" s="886"/>
      <c r="DO20" s="886"/>
      <c r="DP20" s="886"/>
      <c r="DQ20" s="886"/>
      <c r="DR20" s="886"/>
      <c r="DS20" s="886"/>
      <c r="DT20" s="886"/>
      <c r="DU20" s="886"/>
      <c r="DV20" s="886"/>
      <c r="DW20" s="886"/>
      <c r="DX20" s="886"/>
      <c r="DY20" s="886"/>
      <c r="DZ20" s="886"/>
      <c r="EA20" s="886"/>
      <c r="EB20" s="886"/>
      <c r="EC20" s="886"/>
      <c r="ED20" s="886"/>
      <c r="EE20" s="886"/>
      <c r="EF20" s="887">
        <v>8.4390000000000001</v>
      </c>
      <c r="EG20" s="408"/>
    </row>
    <row r="21" spans="1:142" s="32" customFormat="1">
      <c r="A21" s="888">
        <v>44137</v>
      </c>
      <c r="B21" s="123" t="s">
        <v>587</v>
      </c>
      <c r="C21" s="889">
        <v>0.54166666666666663</v>
      </c>
      <c r="D21" s="76" t="s">
        <v>224</v>
      </c>
      <c r="E21" s="326">
        <v>2</v>
      </c>
      <c r="F21" s="821" t="s">
        <v>592</v>
      </c>
      <c r="G21" s="878">
        <f>'Daily discharge'!AH151</f>
        <v>113.685688</v>
      </c>
      <c r="H21" s="821"/>
      <c r="I21" s="890">
        <f>'Daily discharge'!AI151</f>
        <v>548.49387732238154</v>
      </c>
      <c r="J21" s="821"/>
      <c r="K21" s="821"/>
      <c r="L21" s="891">
        <v>6.7</v>
      </c>
      <c r="M21" s="821"/>
      <c r="N21" s="778"/>
      <c r="O21" s="778"/>
      <c r="P21" s="821">
        <v>3.5</v>
      </c>
      <c r="Q21" s="821"/>
      <c r="R21" s="821">
        <v>27.3</v>
      </c>
      <c r="S21" s="821"/>
      <c r="T21" s="821"/>
      <c r="U21" s="821"/>
      <c r="V21" s="243">
        <v>1</v>
      </c>
      <c r="W21" s="821"/>
      <c r="X21" s="821"/>
      <c r="Y21" s="821"/>
      <c r="Z21" s="317">
        <v>4</v>
      </c>
      <c r="AA21" s="821">
        <v>12.5</v>
      </c>
      <c r="AB21" s="821"/>
      <c r="AC21" s="821"/>
      <c r="AD21" s="821"/>
      <c r="AE21" s="778"/>
      <c r="AF21" s="317">
        <v>4</v>
      </c>
      <c r="AG21" s="320"/>
      <c r="AH21" s="320"/>
      <c r="AI21" s="241">
        <v>2.5000000000000001E-2</v>
      </c>
      <c r="AJ21" s="85"/>
      <c r="AK21" s="241">
        <v>2.5000000000000001E-2</v>
      </c>
      <c r="AL21" s="82"/>
      <c r="AM21" s="241">
        <v>2.5000000000000001E-2</v>
      </c>
      <c r="AN21" s="241">
        <v>2.5000000000000001E-2</v>
      </c>
      <c r="AO21" s="241">
        <v>2.5000000000000001E-2</v>
      </c>
      <c r="AP21" s="241">
        <v>2.5000000000000001E-2</v>
      </c>
      <c r="AQ21" s="241">
        <v>2.5000000000000001E-2</v>
      </c>
      <c r="AR21" s="320"/>
      <c r="AS21" s="320"/>
      <c r="AT21" s="320"/>
      <c r="AU21" s="320"/>
      <c r="AV21" s="320"/>
      <c r="AW21" s="320"/>
      <c r="AX21" s="320"/>
      <c r="AY21" s="320">
        <v>0.83</v>
      </c>
      <c r="AZ21" s="320"/>
      <c r="BA21" s="320">
        <v>2.85</v>
      </c>
      <c r="BB21" s="320"/>
      <c r="BC21" s="320">
        <v>0.24</v>
      </c>
      <c r="BD21" s="320"/>
      <c r="BE21" s="320">
        <v>7.8E-2</v>
      </c>
      <c r="BF21" s="320"/>
      <c r="BG21" s="777">
        <v>3.17</v>
      </c>
      <c r="BH21" s="320"/>
      <c r="BI21" s="320"/>
      <c r="BJ21" s="893">
        <v>0.2</v>
      </c>
      <c r="BK21" s="320"/>
      <c r="BL21" s="777">
        <v>5330</v>
      </c>
      <c r="BM21" s="777"/>
      <c r="BN21" s="999">
        <v>3078.9</v>
      </c>
      <c r="BO21" s="777"/>
      <c r="BP21" s="320" t="s">
        <v>381</v>
      </c>
      <c r="BQ21" s="320"/>
      <c r="BR21" s="242">
        <v>0.02</v>
      </c>
      <c r="BS21" s="320"/>
      <c r="BT21" s="320"/>
      <c r="BU21" s="241">
        <v>10</v>
      </c>
      <c r="BV21" s="777"/>
      <c r="BW21" s="777"/>
      <c r="BX21" s="777"/>
      <c r="BY21" s="777"/>
      <c r="BZ21" s="777"/>
      <c r="CA21" s="777"/>
      <c r="CB21" s="777"/>
      <c r="CC21" s="777"/>
      <c r="CD21" s="777"/>
      <c r="CE21" s="777"/>
      <c r="CF21" s="777"/>
      <c r="CG21" s="777"/>
      <c r="CH21" s="777"/>
      <c r="CI21" s="777"/>
      <c r="CJ21" s="777"/>
      <c r="CK21" s="777"/>
      <c r="CL21" s="777"/>
      <c r="CM21" s="777"/>
      <c r="CN21" s="777"/>
      <c r="CO21" s="777"/>
      <c r="CP21" s="777"/>
      <c r="CQ21" s="777"/>
      <c r="CR21" s="777"/>
      <c r="CS21" s="777"/>
      <c r="CT21" s="777"/>
      <c r="CU21" s="777"/>
      <c r="CV21" s="777"/>
      <c r="CW21" s="777"/>
      <c r="CX21" s="777"/>
      <c r="CY21" s="777"/>
      <c r="CZ21" s="777"/>
      <c r="DA21" s="777"/>
      <c r="DB21" s="777"/>
      <c r="DC21" s="777"/>
      <c r="DD21" s="777"/>
      <c r="DE21" s="777"/>
      <c r="DF21" s="777"/>
      <c r="DG21" s="777"/>
      <c r="DH21" s="777"/>
      <c r="DI21" s="777"/>
      <c r="DJ21" s="777"/>
      <c r="DK21" s="777"/>
      <c r="DL21" s="86">
        <v>0.5</v>
      </c>
      <c r="DM21" s="777"/>
      <c r="DN21" s="777"/>
      <c r="DO21" s="777"/>
      <c r="DP21" s="777"/>
      <c r="DQ21" s="777"/>
      <c r="DR21" s="777"/>
      <c r="DS21" s="777"/>
      <c r="DT21" s="777"/>
      <c r="DU21" s="777"/>
      <c r="DV21" s="777"/>
      <c r="DW21" s="777"/>
      <c r="DX21" s="777"/>
      <c r="DY21" s="777"/>
      <c r="DZ21" s="777"/>
      <c r="EA21" s="777"/>
      <c r="EB21" s="777"/>
      <c r="EC21" s="777"/>
      <c r="ED21" s="777"/>
      <c r="EE21" s="777"/>
      <c r="EF21" s="892">
        <v>1.524</v>
      </c>
      <c r="EG21" s="408"/>
    </row>
    <row r="22" spans="1:142" s="32" customFormat="1">
      <c r="A22" s="888">
        <v>44137</v>
      </c>
      <c r="B22" s="123" t="s">
        <v>587</v>
      </c>
      <c r="C22" s="889">
        <v>0.58333333333333337</v>
      </c>
      <c r="D22" s="76" t="s">
        <v>380</v>
      </c>
      <c r="E22" s="326">
        <v>3</v>
      </c>
      <c r="F22" s="821" t="s">
        <v>590</v>
      </c>
      <c r="G22" s="878">
        <f>'Daily discharge'!AH150</f>
        <v>131.85957500000004</v>
      </c>
      <c r="H22" s="821"/>
      <c r="I22" s="890">
        <f>'Daily discharge'!AI150</f>
        <v>751.47117282468048</v>
      </c>
      <c r="J22" s="821"/>
      <c r="K22" s="821"/>
      <c r="L22" s="891">
        <v>6.82</v>
      </c>
      <c r="M22" s="821"/>
      <c r="N22" s="778"/>
      <c r="O22" s="778"/>
      <c r="P22" s="821">
        <v>2</v>
      </c>
      <c r="Q22" s="821"/>
      <c r="R22" s="821">
        <v>26.6</v>
      </c>
      <c r="S22" s="821"/>
      <c r="T22" s="821"/>
      <c r="U22" s="821"/>
      <c r="V22" s="243">
        <v>1</v>
      </c>
      <c r="W22" s="821"/>
      <c r="X22" s="821"/>
      <c r="Y22" s="821"/>
      <c r="Z22" s="317">
        <v>4</v>
      </c>
      <c r="AA22" s="821">
        <v>3.47</v>
      </c>
      <c r="AB22" s="821"/>
      <c r="AC22" s="821"/>
      <c r="AD22" s="821"/>
      <c r="AE22" s="778"/>
      <c r="AF22" s="317">
        <v>4</v>
      </c>
      <c r="AG22" s="320"/>
      <c r="AH22" s="320"/>
      <c r="AI22" s="241">
        <v>2.5000000000000001E-2</v>
      </c>
      <c r="AJ22" s="85"/>
      <c r="AK22" s="241">
        <v>2.5000000000000001E-2</v>
      </c>
      <c r="AL22" s="82"/>
      <c r="AM22" s="241">
        <v>2.5000000000000001E-2</v>
      </c>
      <c r="AN22" s="241">
        <v>2.5000000000000001E-2</v>
      </c>
      <c r="AO22" s="241">
        <v>2.5000000000000001E-2</v>
      </c>
      <c r="AP22" s="241">
        <v>2.5000000000000001E-2</v>
      </c>
      <c r="AQ22" s="241">
        <v>2.5000000000000001E-2</v>
      </c>
      <c r="AR22" s="320"/>
      <c r="AS22" s="320"/>
      <c r="AT22" s="320"/>
      <c r="AU22" s="320"/>
      <c r="AV22" s="320"/>
      <c r="AW22" s="320"/>
      <c r="AX22" s="320"/>
      <c r="AY22" s="320">
        <v>0.89</v>
      </c>
      <c r="AZ22" s="320"/>
      <c r="BA22" s="320">
        <v>2.4700000000000002</v>
      </c>
      <c r="BB22" s="320"/>
      <c r="BC22" s="320">
        <v>0.3</v>
      </c>
      <c r="BD22" s="320"/>
      <c r="BE22" s="320">
        <v>4.3999999999999997E-2</v>
      </c>
      <c r="BF22" s="320"/>
      <c r="BG22" s="320">
        <v>2.81</v>
      </c>
      <c r="BH22" s="320"/>
      <c r="BI22" s="320"/>
      <c r="BJ22" s="893">
        <v>0.2</v>
      </c>
      <c r="BK22" s="320"/>
      <c r="BL22" s="777">
        <v>270</v>
      </c>
      <c r="BM22" s="777"/>
      <c r="BN22" s="999">
        <v>131.97999999999999</v>
      </c>
      <c r="BO22" s="777"/>
      <c r="BP22" s="320" t="s">
        <v>381</v>
      </c>
      <c r="BQ22" s="320"/>
      <c r="BR22" s="242">
        <v>0.02</v>
      </c>
      <c r="BS22" s="320"/>
      <c r="BT22" s="320"/>
      <c r="BU22" s="241">
        <v>10</v>
      </c>
      <c r="BV22" s="777"/>
      <c r="BW22" s="777"/>
      <c r="BX22" s="777"/>
      <c r="BY22" s="777"/>
      <c r="BZ22" s="777"/>
      <c r="CA22" s="777"/>
      <c r="CB22" s="777"/>
      <c r="CC22" s="777"/>
      <c r="CD22" s="777"/>
      <c r="CE22" s="777"/>
      <c r="CF22" s="777"/>
      <c r="CG22" s="777"/>
      <c r="CH22" s="777"/>
      <c r="CI22" s="777"/>
      <c r="CJ22" s="777"/>
      <c r="CK22" s="777"/>
      <c r="CL22" s="777"/>
      <c r="CM22" s="777"/>
      <c r="CN22" s="777"/>
      <c r="CO22" s="777"/>
      <c r="CP22" s="777"/>
      <c r="CQ22" s="777"/>
      <c r="CR22" s="777"/>
      <c r="CS22" s="777"/>
      <c r="CT22" s="777"/>
      <c r="CU22" s="777"/>
      <c r="CV22" s="777"/>
      <c r="CW22" s="777"/>
      <c r="CX22" s="777"/>
      <c r="CY22" s="777"/>
      <c r="CZ22" s="777"/>
      <c r="DA22" s="777"/>
      <c r="DB22" s="777"/>
      <c r="DC22" s="777"/>
      <c r="DD22" s="777"/>
      <c r="DE22" s="777"/>
      <c r="DF22" s="777"/>
      <c r="DG22" s="777"/>
      <c r="DH22" s="777"/>
      <c r="DI22" s="777"/>
      <c r="DJ22" s="777"/>
      <c r="DK22" s="777"/>
      <c r="DL22" s="777">
        <v>6.9450000000000003</v>
      </c>
      <c r="DM22" s="777"/>
      <c r="DN22" s="777"/>
      <c r="DO22" s="777"/>
      <c r="DP22" s="777"/>
      <c r="DQ22" s="777"/>
      <c r="DR22" s="777"/>
      <c r="DS22" s="777"/>
      <c r="DT22" s="777"/>
      <c r="DU22" s="777"/>
      <c r="DV22" s="777"/>
      <c r="DW22" s="777"/>
      <c r="DX22" s="777"/>
      <c r="DY22" s="777"/>
      <c r="DZ22" s="777"/>
      <c r="EA22" s="777"/>
      <c r="EB22" s="777"/>
      <c r="EC22" s="777"/>
      <c r="ED22" s="777"/>
      <c r="EE22" s="777"/>
      <c r="EF22" s="892">
        <v>1.2629999999999999</v>
      </c>
      <c r="EG22" s="408"/>
    </row>
    <row r="23" spans="1:142" s="32" customFormat="1" ht="14.4" thickBot="1">
      <c r="A23" s="894">
        <v>44137</v>
      </c>
      <c r="B23" s="895" t="s">
        <v>587</v>
      </c>
      <c r="C23" s="896">
        <v>0.45833333333333331</v>
      </c>
      <c r="D23" s="875" t="s">
        <v>223</v>
      </c>
      <c r="E23" s="876">
        <v>4</v>
      </c>
      <c r="F23" s="897" t="s">
        <v>591</v>
      </c>
      <c r="G23" s="987">
        <f>'Daily discharge'!AH152</f>
        <v>91.443917999999996</v>
      </c>
      <c r="H23" s="897"/>
      <c r="I23" s="898">
        <f>'Daily discharge'!AI152</f>
        <v>447.45636411369605</v>
      </c>
      <c r="J23" s="897"/>
      <c r="K23" s="897"/>
      <c r="L23" s="899">
        <v>6.75</v>
      </c>
      <c r="M23" s="897"/>
      <c r="N23" s="900"/>
      <c r="O23" s="900"/>
      <c r="P23" s="897">
        <v>1.6</v>
      </c>
      <c r="Q23" s="897"/>
      <c r="R23" s="897">
        <v>29.9</v>
      </c>
      <c r="S23" s="897"/>
      <c r="T23" s="897"/>
      <c r="U23" s="897"/>
      <c r="V23" s="905">
        <v>1</v>
      </c>
      <c r="W23" s="897"/>
      <c r="X23" s="897"/>
      <c r="Y23" s="897"/>
      <c r="Z23" s="901">
        <v>4</v>
      </c>
      <c r="AA23" s="897">
        <v>8.33</v>
      </c>
      <c r="AB23" s="897"/>
      <c r="AC23" s="897"/>
      <c r="AD23" s="897"/>
      <c r="AE23" s="900"/>
      <c r="AF23" s="901">
        <v>4</v>
      </c>
      <c r="AG23" s="902"/>
      <c r="AH23" s="902"/>
      <c r="AI23" s="907">
        <v>2.5000000000000001E-2</v>
      </c>
      <c r="AJ23" s="908"/>
      <c r="AK23" s="907">
        <v>2.5000000000000001E-2</v>
      </c>
      <c r="AL23" s="84"/>
      <c r="AM23" s="907">
        <v>2.5000000000000001E-2</v>
      </c>
      <c r="AN23" s="907">
        <v>2.5000000000000001E-2</v>
      </c>
      <c r="AO23" s="907">
        <v>2.5000000000000001E-2</v>
      </c>
      <c r="AP23" s="907">
        <v>2.5000000000000001E-2</v>
      </c>
      <c r="AQ23" s="907">
        <v>2.5000000000000001E-2</v>
      </c>
      <c r="AR23" s="902"/>
      <c r="AS23" s="902"/>
      <c r="AT23" s="902"/>
      <c r="AU23" s="902"/>
      <c r="AV23" s="902"/>
      <c r="AW23" s="902"/>
      <c r="AX23" s="902"/>
      <c r="AY23" s="906">
        <v>0.05</v>
      </c>
      <c r="AZ23" s="902"/>
      <c r="BA23" s="902">
        <v>1.58</v>
      </c>
      <c r="BB23" s="902"/>
      <c r="BC23" s="909">
        <v>0.2</v>
      </c>
      <c r="BD23" s="902"/>
      <c r="BE23" s="902">
        <v>7.0000000000000001E-3</v>
      </c>
      <c r="BF23" s="902"/>
      <c r="BG23" s="902">
        <v>1.59</v>
      </c>
      <c r="BH23" s="902"/>
      <c r="BI23" s="902"/>
      <c r="BJ23" s="910">
        <v>0.2</v>
      </c>
      <c r="BK23" s="902"/>
      <c r="BL23" s="903">
        <v>2470</v>
      </c>
      <c r="BM23" s="903"/>
      <c r="BN23" s="1000">
        <v>1187.3</v>
      </c>
      <c r="BO23" s="903"/>
      <c r="BP23" s="902" t="s">
        <v>381</v>
      </c>
      <c r="BQ23" s="902"/>
      <c r="BR23" s="906">
        <v>0.02</v>
      </c>
      <c r="BS23" s="902"/>
      <c r="BT23" s="902"/>
      <c r="BU23" s="907">
        <v>10</v>
      </c>
      <c r="BV23" s="903"/>
      <c r="BW23" s="903"/>
      <c r="BX23" s="903"/>
      <c r="BY23" s="903"/>
      <c r="BZ23" s="903"/>
      <c r="CA23" s="903"/>
      <c r="CB23" s="903"/>
      <c r="CC23" s="903"/>
      <c r="CD23" s="903"/>
      <c r="CE23" s="903"/>
      <c r="CF23" s="903"/>
      <c r="CG23" s="903"/>
      <c r="CH23" s="903"/>
      <c r="CI23" s="903"/>
      <c r="CJ23" s="903"/>
      <c r="CK23" s="903"/>
      <c r="CL23" s="903"/>
      <c r="CM23" s="903"/>
      <c r="CN23" s="903"/>
      <c r="CO23" s="903"/>
      <c r="CP23" s="903"/>
      <c r="CQ23" s="903"/>
      <c r="CR23" s="903"/>
      <c r="CS23" s="903"/>
      <c r="CT23" s="903"/>
      <c r="CU23" s="903"/>
      <c r="CV23" s="903"/>
      <c r="CW23" s="903"/>
      <c r="CX23" s="903"/>
      <c r="CY23" s="903"/>
      <c r="CZ23" s="903"/>
      <c r="DA23" s="903"/>
      <c r="DB23" s="903"/>
      <c r="DC23" s="903"/>
      <c r="DD23" s="903"/>
      <c r="DE23" s="903"/>
      <c r="DF23" s="903"/>
      <c r="DG23" s="903"/>
      <c r="DH23" s="903"/>
      <c r="DI23" s="903"/>
      <c r="DJ23" s="903"/>
      <c r="DK23" s="903"/>
      <c r="DL23" s="903">
        <v>0.752</v>
      </c>
      <c r="DM23" s="903"/>
      <c r="DN23" s="903"/>
      <c r="DO23" s="903"/>
      <c r="DP23" s="903"/>
      <c r="DQ23" s="903"/>
      <c r="DR23" s="903"/>
      <c r="DS23" s="903"/>
      <c r="DT23" s="903"/>
      <c r="DU23" s="903"/>
      <c r="DV23" s="903"/>
      <c r="DW23" s="903"/>
      <c r="DX23" s="903"/>
      <c r="DY23" s="903"/>
      <c r="DZ23" s="903"/>
      <c r="EA23" s="903"/>
      <c r="EB23" s="903"/>
      <c r="EC23" s="903"/>
      <c r="ED23" s="903"/>
      <c r="EE23" s="903"/>
      <c r="EF23" s="904">
        <v>0.66200000000000003</v>
      </c>
      <c r="EG23" s="408"/>
    </row>
    <row r="24" spans="1:142" s="32" customFormat="1">
      <c r="I24" s="98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P24" s="34"/>
      <c r="BQ24" s="34"/>
      <c r="BR24" s="34"/>
      <c r="BS24" s="34"/>
      <c r="BT24" s="34"/>
      <c r="BU24" s="34"/>
      <c r="BV24" s="408"/>
      <c r="BW24" s="408"/>
      <c r="BX24" s="408"/>
      <c r="BY24" s="408"/>
      <c r="BZ24" s="408"/>
      <c r="CA24" s="408"/>
      <c r="CB24" s="408"/>
      <c r="CC24" s="408"/>
      <c r="CD24" s="408"/>
      <c r="CE24" s="408"/>
      <c r="CF24" s="408"/>
      <c r="CG24" s="408"/>
      <c r="CH24" s="408"/>
      <c r="CI24" s="408"/>
      <c r="CJ24" s="408"/>
      <c r="CK24" s="408"/>
      <c r="CL24" s="408"/>
      <c r="CM24" s="408"/>
      <c r="CN24" s="408"/>
      <c r="CO24" s="408"/>
      <c r="CP24" s="408"/>
      <c r="CQ24" s="408"/>
      <c r="CR24" s="408"/>
      <c r="CS24" s="408"/>
      <c r="CT24" s="408"/>
      <c r="CU24" s="408"/>
      <c r="CV24" s="408"/>
      <c r="CW24" s="408"/>
      <c r="CX24" s="408"/>
      <c r="CY24" s="408"/>
      <c r="CZ24" s="408"/>
      <c r="DA24" s="408"/>
      <c r="DB24" s="408"/>
      <c r="DC24" s="408"/>
      <c r="DD24" s="408"/>
      <c r="DE24" s="408"/>
      <c r="DF24" s="408"/>
      <c r="DG24" s="408"/>
      <c r="DH24" s="408"/>
      <c r="DI24" s="408"/>
      <c r="DJ24" s="408"/>
      <c r="DK24" s="408"/>
      <c r="DL24" s="408"/>
      <c r="DM24" s="408"/>
      <c r="DN24" s="408"/>
      <c r="DO24" s="408"/>
      <c r="DP24" s="408"/>
      <c r="DQ24" s="408"/>
      <c r="DR24" s="408"/>
      <c r="DS24" s="408"/>
      <c r="DT24" s="408"/>
      <c r="DU24" s="408"/>
      <c r="DV24" s="408"/>
      <c r="DW24" s="408"/>
      <c r="DX24" s="408"/>
      <c r="DY24" s="408"/>
      <c r="DZ24" s="408"/>
      <c r="EA24" s="408"/>
      <c r="EB24" s="408"/>
      <c r="EC24" s="408"/>
      <c r="ED24" s="408"/>
      <c r="EE24" s="408"/>
      <c r="EF24" s="408"/>
      <c r="EG24" s="408"/>
    </row>
    <row r="25" spans="1:142">
      <c r="A25" s="35"/>
      <c r="B25" s="139"/>
      <c r="F25" s="136"/>
      <c r="G25" s="137"/>
      <c r="I25" s="984"/>
    </row>
    <row r="26" spans="1:142">
      <c r="A26" s="35"/>
      <c r="B26" s="139"/>
      <c r="F26" s="136"/>
      <c r="G26" s="137"/>
      <c r="I26" s="984"/>
    </row>
    <row r="27" spans="1:142" s="32" customFormat="1">
      <c r="A27" s="126"/>
      <c r="B27" s="11" t="s">
        <v>218</v>
      </c>
      <c r="C27" s="31"/>
      <c r="D27" s="31"/>
      <c r="E27" s="31"/>
      <c r="G27" s="31"/>
      <c r="H27" s="31"/>
      <c r="I27" s="984"/>
      <c r="J27" s="31"/>
      <c r="K27" s="31"/>
      <c r="L27" s="41"/>
      <c r="M27" s="41"/>
      <c r="N27" s="439"/>
      <c r="O27" s="439"/>
      <c r="P27" s="440"/>
      <c r="Q27" s="440"/>
      <c r="R27" s="440"/>
      <c r="S27" s="41"/>
      <c r="T27" s="41"/>
      <c r="U27" s="41"/>
      <c r="V27" s="41"/>
      <c r="W27" s="41"/>
      <c r="X27" s="41"/>
      <c r="Y27" s="441"/>
      <c r="Z27" s="441"/>
      <c r="AA27" s="441"/>
      <c r="AB27" s="441"/>
      <c r="AC27" s="441"/>
      <c r="AD27" s="441"/>
      <c r="AE27" s="441"/>
      <c r="AF27" s="441"/>
      <c r="AG27" s="128"/>
      <c r="AH27" s="127"/>
      <c r="AI27" s="33"/>
      <c r="AJ27" s="127"/>
      <c r="AK27" s="127"/>
      <c r="AL27" s="127"/>
      <c r="AM27" s="127"/>
      <c r="AN27" s="127"/>
      <c r="AO27" s="127"/>
      <c r="AP27" s="127"/>
      <c r="AQ27" s="127"/>
      <c r="AR27" s="127"/>
      <c r="AS27" s="127"/>
      <c r="AT27" s="127"/>
      <c r="AU27" s="127"/>
      <c r="AV27" s="127"/>
      <c r="AW27" s="31"/>
      <c r="AX27" s="31"/>
      <c r="AY27" s="31"/>
      <c r="AZ27" s="31"/>
      <c r="BA27" s="127"/>
      <c r="BB27" s="127"/>
      <c r="BC27" s="127"/>
      <c r="BD27" s="127"/>
      <c r="BE27" s="35"/>
      <c r="BF27" s="35"/>
      <c r="BG27" s="35"/>
      <c r="BH27" s="35"/>
      <c r="BI27" s="35"/>
      <c r="BJ27" s="35"/>
      <c r="BK27" s="35"/>
      <c r="BL27" s="35"/>
      <c r="BM27" s="35"/>
      <c r="BN27" s="35"/>
      <c r="BO27" s="35"/>
      <c r="BP27" s="35"/>
      <c r="BQ27" s="35"/>
      <c r="BR27" s="35"/>
      <c r="BS27" s="35"/>
      <c r="BT27" s="35"/>
      <c r="BU27" s="12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row>
    <row r="28" spans="1:142" s="32" customFormat="1">
      <c r="A28" s="129"/>
      <c r="B28" s="11" t="s">
        <v>219</v>
      </c>
      <c r="C28" s="31"/>
      <c r="D28" s="31"/>
      <c r="E28" s="31"/>
      <c r="F28" s="31"/>
      <c r="G28" s="31"/>
      <c r="H28" s="31"/>
      <c r="I28" s="31"/>
      <c r="J28" s="31"/>
      <c r="K28" s="31"/>
      <c r="L28" s="41"/>
      <c r="M28" s="41"/>
      <c r="N28" s="439"/>
      <c r="O28" s="439"/>
      <c r="P28" s="440"/>
      <c r="Q28" s="440"/>
      <c r="R28" s="440"/>
      <c r="S28" s="41"/>
      <c r="T28" s="41"/>
      <c r="U28" s="41"/>
      <c r="V28" s="41"/>
      <c r="W28" s="41"/>
      <c r="X28" s="41"/>
      <c r="Y28" s="442"/>
      <c r="Z28" s="442"/>
      <c r="AA28" s="442"/>
      <c r="AB28" s="442"/>
      <c r="AC28" s="442"/>
      <c r="AD28" s="442"/>
      <c r="AE28" s="442"/>
      <c r="AF28" s="442"/>
      <c r="AG28" s="33"/>
      <c r="AH28" s="33"/>
      <c r="AI28" s="33"/>
      <c r="AJ28" s="33"/>
      <c r="AK28" s="33"/>
      <c r="AL28" s="33"/>
      <c r="AM28" s="33"/>
      <c r="AN28" s="33"/>
      <c r="AO28" s="33"/>
      <c r="AP28" s="33"/>
      <c r="AQ28" s="33"/>
      <c r="AR28" s="33"/>
      <c r="AS28" s="33"/>
      <c r="AT28" s="33"/>
      <c r="AU28" s="33"/>
      <c r="AV28" s="33"/>
      <c r="AW28" s="31"/>
      <c r="AX28" s="31"/>
      <c r="AY28" s="31"/>
      <c r="AZ28" s="31"/>
      <c r="BA28" s="33"/>
      <c r="BB28" s="33"/>
      <c r="BC28" s="33"/>
      <c r="BD28" s="33"/>
      <c r="BE28" s="35"/>
      <c r="BF28" s="35"/>
      <c r="BG28" s="35"/>
      <c r="BH28" s="35"/>
      <c r="BI28" s="35"/>
      <c r="BJ28" s="35"/>
      <c r="BK28" s="35"/>
      <c r="BL28" s="35"/>
      <c r="BM28" s="35"/>
      <c r="BN28" s="35"/>
      <c r="BO28" s="35"/>
      <c r="BP28" s="35"/>
      <c r="BQ28" s="35"/>
      <c r="BR28" s="35"/>
      <c r="BS28" s="35"/>
      <c r="BT28" s="35"/>
      <c r="BU28" s="12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row>
    <row r="29" spans="1:142" customFormat="1">
      <c r="A29" s="95">
        <v>1E-3</v>
      </c>
      <c r="B29" s="11" t="s">
        <v>220</v>
      </c>
      <c r="C29" s="11"/>
      <c r="D29" s="11"/>
      <c r="E29" s="11"/>
      <c r="F29" s="11"/>
      <c r="G29" s="11"/>
      <c r="H29" s="11"/>
      <c r="I29" s="11"/>
      <c r="J29" s="11"/>
      <c r="K29" s="11"/>
      <c r="L29" s="11"/>
      <c r="M29" s="11"/>
      <c r="N29" s="130"/>
      <c r="O29" s="130"/>
      <c r="P29" s="131"/>
      <c r="Q29" s="131"/>
      <c r="R29" s="131"/>
      <c r="S29" s="131"/>
      <c r="T29" s="131"/>
      <c r="AE29" s="132"/>
      <c r="AF29" s="132"/>
      <c r="AG29" s="132"/>
      <c r="AH29" s="132"/>
      <c r="AI29" s="130"/>
      <c r="AJ29" s="130"/>
      <c r="AK29" s="130"/>
      <c r="AL29" s="130"/>
      <c r="AM29" s="130"/>
      <c r="AN29" s="130"/>
      <c r="AO29" s="130"/>
      <c r="AP29" s="130"/>
      <c r="AQ29" s="130"/>
      <c r="AR29" s="132"/>
      <c r="AS29" s="132"/>
      <c r="AT29" s="132"/>
      <c r="AU29" s="132"/>
      <c r="AV29" s="132"/>
      <c r="AW29" s="132"/>
      <c r="AX29" s="132"/>
      <c r="AY29" s="132"/>
      <c r="AZ29" s="132"/>
      <c r="BA29" s="132"/>
      <c r="BB29" s="132"/>
      <c r="BC29" s="132"/>
      <c r="BD29" s="132"/>
      <c r="BE29" s="132"/>
      <c r="BF29" s="132"/>
      <c r="BG29" s="132"/>
      <c r="BH29" s="132"/>
      <c r="BI29" s="132"/>
      <c r="BJ29" s="133"/>
      <c r="BK29" s="11"/>
      <c r="BL29" s="11"/>
      <c r="BM29" s="11"/>
      <c r="BN29" s="11"/>
      <c r="BO29" s="11"/>
      <c r="BP29" s="11"/>
      <c r="BQ29" s="11"/>
      <c r="BR29" s="11"/>
      <c r="BS29" s="11"/>
      <c r="BT29" s="11"/>
      <c r="BU29" s="131"/>
      <c r="BV29" s="11"/>
      <c r="BW29" s="11"/>
      <c r="BX29" s="132"/>
      <c r="BY29" s="132"/>
      <c r="BZ29" s="132"/>
      <c r="CA29" s="132"/>
      <c r="CB29" s="132"/>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5"/>
      <c r="EL29" s="135"/>
    </row>
    <row r="30" spans="1:142">
      <c r="A30" s="603"/>
      <c r="B30" s="184" t="s">
        <v>537</v>
      </c>
      <c r="F30" s="136"/>
      <c r="G30" s="137"/>
      <c r="I30" s="137"/>
      <c r="N30" s="124"/>
      <c r="O30" s="124"/>
      <c r="P30" s="125"/>
      <c r="Q30" s="125"/>
      <c r="R30" s="125"/>
      <c r="X30" s="31"/>
      <c r="Y30" s="31"/>
      <c r="Z30" s="31"/>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P30" s="127"/>
      <c r="BQ30" s="127"/>
      <c r="BR30" s="127"/>
      <c r="BS30" s="127"/>
      <c r="BT30" s="127"/>
      <c r="BU30" s="125"/>
    </row>
    <row r="31" spans="1:142">
      <c r="A31" s="35"/>
      <c r="B31" s="139"/>
      <c r="D31" s="76"/>
      <c r="E31" s="326"/>
      <c r="T31" s="31"/>
      <c r="X31" s="31"/>
      <c r="Y31" s="31"/>
      <c r="Z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row>
    <row r="32" spans="1:142">
      <c r="A32" s="35"/>
      <c r="B32" s="139"/>
      <c r="T32" s="31"/>
      <c r="X32" s="31"/>
      <c r="Y32" s="31"/>
      <c r="Z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row>
    <row r="33" spans="1:137">
      <c r="A33" s="138"/>
      <c r="B33" s="139"/>
      <c r="T33" s="31"/>
      <c r="X33" s="31"/>
      <c r="Y33" s="31"/>
      <c r="Z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row>
    <row r="34" spans="1:137">
      <c r="A34" s="138"/>
      <c r="B34" s="139"/>
      <c r="T34" s="31"/>
      <c r="X34" s="31"/>
      <c r="Y34" s="31"/>
      <c r="Z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row>
    <row r="35" spans="1:137">
      <c r="A35" s="140"/>
      <c r="B35" s="139"/>
      <c r="T35" s="31"/>
      <c r="X35" s="31"/>
      <c r="Y35" s="31"/>
      <c r="Z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row>
    <row r="36" spans="1:137">
      <c r="A36" s="35"/>
      <c r="B36" s="35"/>
      <c r="T36" s="31"/>
      <c r="X36" s="31"/>
      <c r="Y36" s="31"/>
      <c r="Z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row>
    <row r="37" spans="1:137">
      <c r="A37" s="35"/>
      <c r="B37" s="35"/>
      <c r="T37" s="31"/>
      <c r="X37" s="31"/>
      <c r="Y37" s="31"/>
      <c r="Z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row>
    <row r="38" spans="1:137">
      <c r="A38" s="35"/>
      <c r="B38" s="35"/>
      <c r="T38" s="31"/>
      <c r="X38" s="31"/>
      <c r="Y38" s="31"/>
      <c r="Z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row>
  </sheetData>
  <pageMargins left="0.74803149606299213" right="0.74803149606299213" top="0.98425196850393704" bottom="0.98425196850393704" header="0.51181102362204722" footer="0.51181102362204722"/>
  <pageSetup paperSize="8" scale="31"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33"/>
  <sheetViews>
    <sheetView zoomScaleNormal="100" workbookViewId="0">
      <pane xSplit="2" ySplit="4" topLeftCell="C5" activePane="bottomRight" state="frozen"/>
      <selection activeCell="L46" sqref="L46"/>
      <selection pane="topRight" activeCell="L46" sqref="L46"/>
      <selection pane="bottomLeft" activeCell="L46" sqref="L46"/>
      <selection pane="bottomRight" activeCell="P18" sqref="P18"/>
    </sheetView>
  </sheetViews>
  <sheetFormatPr defaultRowHeight="13.2" outlineLevelCol="1"/>
  <cols>
    <col min="1" max="1" width="12.44140625" customWidth="1"/>
    <col min="2" max="2" width="12.33203125" customWidth="1"/>
    <col min="3" max="3" width="10.33203125" customWidth="1"/>
    <col min="4" max="4" width="16.5546875" customWidth="1"/>
    <col min="5" max="5" width="26.88671875" style="29" customWidth="1"/>
    <col min="6" max="6" width="29.33203125" style="29" customWidth="1"/>
    <col min="7" max="7" width="10.88671875" bestFit="1" customWidth="1"/>
    <col min="8" max="8" width="10.88671875" hidden="1" customWidth="1" outlineLevel="1"/>
    <col min="9" max="9" width="8.5546875" bestFit="1" customWidth="1" collapsed="1"/>
    <col min="10" max="11" width="9.109375" hidden="1" customWidth="1" outlineLevel="1"/>
    <col min="12" max="12" width="5.88671875" bestFit="1" customWidth="1" collapsed="1"/>
    <col min="13" max="13" width="6.33203125" hidden="1" customWidth="1" outlineLevel="1"/>
    <col min="14" max="15" width="8.5546875" hidden="1" customWidth="1" outlineLevel="1"/>
    <col min="16" max="16" width="7.33203125" customWidth="1" collapsed="1"/>
    <col min="17" max="18" width="7.33203125" hidden="1" customWidth="1" outlineLevel="1"/>
    <col min="19" max="19" width="6.5546875" customWidth="1" collapsed="1"/>
    <col min="20" max="20" width="6.33203125" hidden="1" customWidth="1" outlineLevel="1"/>
    <col min="21" max="21" width="7.44140625" hidden="1" customWidth="1" outlineLevel="1"/>
    <col min="22" max="22" width="6.6640625" bestFit="1" customWidth="1" collapsed="1"/>
    <col min="23" max="23" width="6.6640625" hidden="1" customWidth="1" outlineLevel="1"/>
    <col min="24" max="24" width="8.44140625" hidden="1" customWidth="1" outlineLevel="1"/>
    <col min="25" max="25" width="7.44140625" hidden="1" customWidth="1" outlineLevel="1"/>
    <col min="26" max="26" width="9" bestFit="1" customWidth="1" collapsed="1"/>
    <col min="27" max="28" width="9" hidden="1" customWidth="1" outlineLevel="1"/>
    <col min="29" max="29" width="9" customWidth="1" collapsed="1"/>
    <col min="30" max="31" width="9" hidden="1" customWidth="1" outlineLevel="1"/>
    <col min="32" max="32" width="11" customWidth="1" collapsed="1"/>
    <col min="33" max="34" width="9.109375" hidden="1" customWidth="1" outlineLevel="1"/>
    <col min="35" max="35" width="0" hidden="1" customWidth="1" collapsed="1"/>
    <col min="36" max="36" width="9.109375" hidden="1" customWidth="1" outlineLevel="1"/>
    <col min="37" max="37" width="9.5546875" customWidth="1" collapsed="1"/>
    <col min="38" max="38" width="8.44140625" hidden="1" customWidth="1" outlineLevel="1"/>
    <col min="39" max="39" width="15" style="144" customWidth="1" collapsed="1"/>
    <col min="40" max="40" width="9.33203125" style="144" hidden="1" customWidth="1" outlineLevel="1"/>
    <col min="41" max="41" width="7.33203125" style="144" bestFit="1" customWidth="1" collapsed="1"/>
    <col min="42" max="42" width="6.6640625" style="144" hidden="1" customWidth="1" outlineLevel="1"/>
    <col min="43" max="43" width="8.44140625" style="144" bestFit="1" customWidth="1" collapsed="1"/>
    <col min="44" max="44" width="6.6640625" style="144" hidden="1" customWidth="1" outlineLevel="1"/>
    <col min="45" max="45" width="11" style="144" customWidth="1" collapsed="1"/>
    <col min="46" max="46" width="8" style="144" hidden="1" customWidth="1" outlineLevel="1"/>
    <col min="47" max="47" width="7.44140625" style="144" bestFit="1" customWidth="1" collapsed="1"/>
    <col min="48" max="48" width="8" style="144" hidden="1" customWidth="1" outlineLevel="1"/>
    <col min="49" max="49" width="12.88671875" style="144" customWidth="1" collapsed="1"/>
    <col min="50" max="50" width="11.6640625" style="144" hidden="1" customWidth="1" outlineLevel="1"/>
    <col min="51" max="51" width="13.88671875" style="144" customWidth="1" collapsed="1"/>
    <col min="52" max="52" width="2.33203125" style="144" hidden="1" customWidth="1" outlineLevel="1"/>
    <col min="53" max="53" width="15.44140625" customWidth="1" collapsed="1"/>
    <col min="54" max="54" width="6.6640625" hidden="1" customWidth="1" outlineLevel="1"/>
    <col min="55" max="55" width="7.44140625" hidden="1" customWidth="1" outlineLevel="1"/>
    <col min="56" max="56" width="12.33203125" customWidth="1" collapsed="1"/>
    <col min="57" max="57" width="10.109375" hidden="1" customWidth="1" outlineLevel="1"/>
    <col min="58" max="58" width="9.109375" customWidth="1" collapsed="1"/>
    <col min="258" max="258" width="12.44140625" customWidth="1"/>
    <col min="259" max="260" width="12.33203125" customWidth="1"/>
    <col min="261" max="261" width="34.44140625" customWidth="1"/>
    <col min="262" max="262" width="11.5546875" customWidth="1"/>
    <col min="263" max="263" width="10.88671875" bestFit="1" customWidth="1"/>
    <col min="264" max="264" width="0" hidden="1" customWidth="1"/>
    <col min="265" max="265" width="8.5546875" bestFit="1" customWidth="1"/>
    <col min="266" max="266" width="0" hidden="1" customWidth="1"/>
    <col min="268" max="268" width="5.88671875" bestFit="1" customWidth="1"/>
    <col min="269" max="271" width="0" hidden="1" customWidth="1"/>
    <col min="272" max="272" width="7.33203125" customWidth="1"/>
    <col min="273" max="274" width="0" hidden="1" customWidth="1"/>
    <col min="275" max="275" width="6.5546875" customWidth="1"/>
    <col min="276" max="277" width="0" hidden="1" customWidth="1"/>
    <col min="278" max="278" width="6.6640625" bestFit="1" customWidth="1"/>
    <col min="279" max="281" width="0" hidden="1" customWidth="1"/>
    <col min="282" max="282" width="9" bestFit="1" customWidth="1"/>
    <col min="283" max="284" width="0" hidden="1" customWidth="1"/>
    <col min="285" max="285" width="9" customWidth="1"/>
    <col min="286" max="287" width="0" hidden="1" customWidth="1"/>
    <col min="288" max="288" width="11" customWidth="1"/>
    <col min="289" max="292" width="0" hidden="1" customWidth="1"/>
    <col min="293" max="293" width="9.5546875" customWidth="1"/>
    <col min="294" max="294" width="0" hidden="1" customWidth="1"/>
    <col min="295" max="295" width="16.5546875" customWidth="1"/>
    <col min="296" max="296" width="0" hidden="1" customWidth="1"/>
    <col min="297" max="297" width="7.33203125" bestFit="1" customWidth="1"/>
    <col min="298" max="298" width="0" hidden="1" customWidth="1"/>
    <col min="299" max="299" width="8.44140625" bestFit="1" customWidth="1"/>
    <col min="300" max="300" width="0" hidden="1" customWidth="1"/>
    <col min="301" max="301" width="11" customWidth="1"/>
    <col min="302" max="302" width="0" hidden="1" customWidth="1"/>
    <col min="303" max="303" width="7.44140625" bestFit="1" customWidth="1"/>
    <col min="304" max="304" width="0" hidden="1" customWidth="1"/>
    <col min="305" max="305" width="12.88671875" customWidth="1"/>
    <col min="306" max="306" width="0" hidden="1" customWidth="1"/>
    <col min="307" max="307" width="13.88671875" customWidth="1"/>
    <col min="308" max="308" width="0" hidden="1" customWidth="1"/>
    <col min="309" max="309" width="15.44140625" customWidth="1"/>
    <col min="310" max="311" width="0" hidden="1" customWidth="1"/>
    <col min="312" max="312" width="12.33203125" customWidth="1"/>
    <col min="313" max="313" width="0" hidden="1" customWidth="1"/>
    <col min="514" max="514" width="12.44140625" customWidth="1"/>
    <col min="515" max="516" width="12.33203125" customWidth="1"/>
    <col min="517" max="517" width="34.44140625" customWidth="1"/>
    <col min="518" max="518" width="11.5546875" customWidth="1"/>
    <col min="519" max="519" width="10.88671875" bestFit="1" customWidth="1"/>
    <col min="520" max="520" width="0" hidden="1" customWidth="1"/>
    <col min="521" max="521" width="8.5546875" bestFit="1" customWidth="1"/>
    <col min="522" max="522" width="0" hidden="1" customWidth="1"/>
    <col min="524" max="524" width="5.88671875" bestFit="1" customWidth="1"/>
    <col min="525" max="527" width="0" hidden="1" customWidth="1"/>
    <col min="528" max="528" width="7.33203125" customWidth="1"/>
    <col min="529" max="530" width="0" hidden="1" customWidth="1"/>
    <col min="531" max="531" width="6.5546875" customWidth="1"/>
    <col min="532" max="533" width="0" hidden="1" customWidth="1"/>
    <col min="534" max="534" width="6.6640625" bestFit="1" customWidth="1"/>
    <col min="535" max="537" width="0" hidden="1" customWidth="1"/>
    <col min="538" max="538" width="9" bestFit="1" customWidth="1"/>
    <col min="539" max="540" width="0" hidden="1" customWidth="1"/>
    <col min="541" max="541" width="9" customWidth="1"/>
    <col min="542" max="543" width="0" hidden="1" customWidth="1"/>
    <col min="544" max="544" width="11" customWidth="1"/>
    <col min="545" max="548" width="0" hidden="1" customWidth="1"/>
    <col min="549" max="549" width="9.5546875" customWidth="1"/>
    <col min="550" max="550" width="0" hidden="1" customWidth="1"/>
    <col min="551" max="551" width="16.5546875" customWidth="1"/>
    <col min="552" max="552" width="0" hidden="1" customWidth="1"/>
    <col min="553" max="553" width="7.33203125" bestFit="1" customWidth="1"/>
    <col min="554" max="554" width="0" hidden="1" customWidth="1"/>
    <col min="555" max="555" width="8.44140625" bestFit="1" customWidth="1"/>
    <col min="556" max="556" width="0" hidden="1" customWidth="1"/>
    <col min="557" max="557" width="11" customWidth="1"/>
    <col min="558" max="558" width="0" hidden="1" customWidth="1"/>
    <col min="559" max="559" width="7.44140625" bestFit="1" customWidth="1"/>
    <col min="560" max="560" width="0" hidden="1" customWidth="1"/>
    <col min="561" max="561" width="12.88671875" customWidth="1"/>
    <col min="562" max="562" width="0" hidden="1" customWidth="1"/>
    <col min="563" max="563" width="13.88671875" customWidth="1"/>
    <col min="564" max="564" width="0" hidden="1" customWidth="1"/>
    <col min="565" max="565" width="15.44140625" customWidth="1"/>
    <col min="566" max="567" width="0" hidden="1" customWidth="1"/>
    <col min="568" max="568" width="12.33203125" customWidth="1"/>
    <col min="569" max="569" width="0" hidden="1" customWidth="1"/>
    <col min="770" max="770" width="12.44140625" customWidth="1"/>
    <col min="771" max="772" width="12.33203125" customWidth="1"/>
    <col min="773" max="773" width="34.44140625" customWidth="1"/>
    <col min="774" max="774" width="11.5546875" customWidth="1"/>
    <col min="775" max="775" width="10.88671875" bestFit="1" customWidth="1"/>
    <col min="776" max="776" width="0" hidden="1" customWidth="1"/>
    <col min="777" max="777" width="8.5546875" bestFit="1" customWidth="1"/>
    <col min="778" max="778" width="0" hidden="1" customWidth="1"/>
    <col min="780" max="780" width="5.88671875" bestFit="1" customWidth="1"/>
    <col min="781" max="783" width="0" hidden="1" customWidth="1"/>
    <col min="784" max="784" width="7.33203125" customWidth="1"/>
    <col min="785" max="786" width="0" hidden="1" customWidth="1"/>
    <col min="787" max="787" width="6.5546875" customWidth="1"/>
    <col min="788" max="789" width="0" hidden="1" customWidth="1"/>
    <col min="790" max="790" width="6.6640625" bestFit="1" customWidth="1"/>
    <col min="791" max="793" width="0" hidden="1" customWidth="1"/>
    <col min="794" max="794" width="9" bestFit="1" customWidth="1"/>
    <col min="795" max="796" width="0" hidden="1" customWidth="1"/>
    <col min="797" max="797" width="9" customWidth="1"/>
    <col min="798" max="799" width="0" hidden="1" customWidth="1"/>
    <col min="800" max="800" width="11" customWidth="1"/>
    <col min="801" max="804" width="0" hidden="1" customWidth="1"/>
    <col min="805" max="805" width="9.5546875" customWidth="1"/>
    <col min="806" max="806" width="0" hidden="1" customWidth="1"/>
    <col min="807" max="807" width="16.5546875" customWidth="1"/>
    <col min="808" max="808" width="0" hidden="1" customWidth="1"/>
    <col min="809" max="809" width="7.33203125" bestFit="1" customWidth="1"/>
    <col min="810" max="810" width="0" hidden="1" customWidth="1"/>
    <col min="811" max="811" width="8.44140625" bestFit="1" customWidth="1"/>
    <col min="812" max="812" width="0" hidden="1" customWidth="1"/>
    <col min="813" max="813" width="11" customWidth="1"/>
    <col min="814" max="814" width="0" hidden="1" customWidth="1"/>
    <col min="815" max="815" width="7.44140625" bestFit="1" customWidth="1"/>
    <col min="816" max="816" width="0" hidden="1" customWidth="1"/>
    <col min="817" max="817" width="12.88671875" customWidth="1"/>
    <col min="818" max="818" width="0" hidden="1" customWidth="1"/>
    <col min="819" max="819" width="13.88671875" customWidth="1"/>
    <col min="820" max="820" width="0" hidden="1" customWidth="1"/>
    <col min="821" max="821" width="15.44140625" customWidth="1"/>
    <col min="822" max="823" width="0" hidden="1" customWidth="1"/>
    <col min="824" max="824" width="12.33203125" customWidth="1"/>
    <col min="825" max="825" width="0" hidden="1" customWidth="1"/>
    <col min="1026" max="1026" width="12.44140625" customWidth="1"/>
    <col min="1027" max="1028" width="12.33203125" customWidth="1"/>
    <col min="1029" max="1029" width="34.44140625" customWidth="1"/>
    <col min="1030" max="1030" width="11.5546875" customWidth="1"/>
    <col min="1031" max="1031" width="10.88671875" bestFit="1" customWidth="1"/>
    <col min="1032" max="1032" width="0" hidden="1" customWidth="1"/>
    <col min="1033" max="1033" width="8.5546875" bestFit="1" customWidth="1"/>
    <col min="1034" max="1034" width="0" hidden="1" customWidth="1"/>
    <col min="1036" max="1036" width="5.88671875" bestFit="1" customWidth="1"/>
    <col min="1037" max="1039" width="0" hidden="1" customWidth="1"/>
    <col min="1040" max="1040" width="7.33203125" customWidth="1"/>
    <col min="1041" max="1042" width="0" hidden="1" customWidth="1"/>
    <col min="1043" max="1043" width="6.5546875" customWidth="1"/>
    <col min="1044" max="1045" width="0" hidden="1" customWidth="1"/>
    <col min="1046" max="1046" width="6.6640625" bestFit="1" customWidth="1"/>
    <col min="1047" max="1049" width="0" hidden="1" customWidth="1"/>
    <col min="1050" max="1050" width="9" bestFit="1" customWidth="1"/>
    <col min="1051" max="1052" width="0" hidden="1" customWidth="1"/>
    <col min="1053" max="1053" width="9" customWidth="1"/>
    <col min="1054" max="1055" width="0" hidden="1" customWidth="1"/>
    <col min="1056" max="1056" width="11" customWidth="1"/>
    <col min="1057" max="1060" width="0" hidden="1" customWidth="1"/>
    <col min="1061" max="1061" width="9.5546875" customWidth="1"/>
    <col min="1062" max="1062" width="0" hidden="1" customWidth="1"/>
    <col min="1063" max="1063" width="16.5546875" customWidth="1"/>
    <col min="1064" max="1064" width="0" hidden="1" customWidth="1"/>
    <col min="1065" max="1065" width="7.33203125" bestFit="1" customWidth="1"/>
    <col min="1066" max="1066" width="0" hidden="1" customWidth="1"/>
    <col min="1067" max="1067" width="8.44140625" bestFit="1" customWidth="1"/>
    <col min="1068" max="1068" width="0" hidden="1" customWidth="1"/>
    <col min="1069" max="1069" width="11" customWidth="1"/>
    <col min="1070" max="1070" width="0" hidden="1" customWidth="1"/>
    <col min="1071" max="1071" width="7.44140625" bestFit="1" customWidth="1"/>
    <col min="1072" max="1072" width="0" hidden="1" customWidth="1"/>
    <col min="1073" max="1073" width="12.88671875" customWidth="1"/>
    <col min="1074" max="1074" width="0" hidden="1" customWidth="1"/>
    <col min="1075" max="1075" width="13.88671875" customWidth="1"/>
    <col min="1076" max="1076" width="0" hidden="1" customWidth="1"/>
    <col min="1077" max="1077" width="15.44140625" customWidth="1"/>
    <col min="1078" max="1079" width="0" hidden="1" customWidth="1"/>
    <col min="1080" max="1080" width="12.33203125" customWidth="1"/>
    <col min="1081" max="1081" width="0" hidden="1" customWidth="1"/>
    <col min="1282" max="1282" width="12.44140625" customWidth="1"/>
    <col min="1283" max="1284" width="12.33203125" customWidth="1"/>
    <col min="1285" max="1285" width="34.44140625" customWidth="1"/>
    <col min="1286" max="1286" width="11.5546875" customWidth="1"/>
    <col min="1287" max="1287" width="10.88671875" bestFit="1" customWidth="1"/>
    <col min="1288" max="1288" width="0" hidden="1" customWidth="1"/>
    <col min="1289" max="1289" width="8.5546875" bestFit="1" customWidth="1"/>
    <col min="1290" max="1290" width="0" hidden="1" customWidth="1"/>
    <col min="1292" max="1292" width="5.88671875" bestFit="1" customWidth="1"/>
    <col min="1293" max="1295" width="0" hidden="1" customWidth="1"/>
    <col min="1296" max="1296" width="7.33203125" customWidth="1"/>
    <col min="1297" max="1298" width="0" hidden="1" customWidth="1"/>
    <col min="1299" max="1299" width="6.5546875" customWidth="1"/>
    <col min="1300" max="1301" width="0" hidden="1" customWidth="1"/>
    <col min="1302" max="1302" width="6.6640625" bestFit="1" customWidth="1"/>
    <col min="1303" max="1305" width="0" hidden="1" customWidth="1"/>
    <col min="1306" max="1306" width="9" bestFit="1" customWidth="1"/>
    <col min="1307" max="1308" width="0" hidden="1" customWidth="1"/>
    <col min="1309" max="1309" width="9" customWidth="1"/>
    <col min="1310" max="1311" width="0" hidden="1" customWidth="1"/>
    <col min="1312" max="1312" width="11" customWidth="1"/>
    <col min="1313" max="1316" width="0" hidden="1" customWidth="1"/>
    <col min="1317" max="1317" width="9.5546875" customWidth="1"/>
    <col min="1318" max="1318" width="0" hidden="1" customWidth="1"/>
    <col min="1319" max="1319" width="16.5546875" customWidth="1"/>
    <col min="1320" max="1320" width="0" hidden="1" customWidth="1"/>
    <col min="1321" max="1321" width="7.33203125" bestFit="1" customWidth="1"/>
    <col min="1322" max="1322" width="0" hidden="1" customWidth="1"/>
    <col min="1323" max="1323" width="8.44140625" bestFit="1" customWidth="1"/>
    <col min="1324" max="1324" width="0" hidden="1" customWidth="1"/>
    <col min="1325" max="1325" width="11" customWidth="1"/>
    <col min="1326" max="1326" width="0" hidden="1" customWidth="1"/>
    <col min="1327" max="1327" width="7.44140625" bestFit="1" customWidth="1"/>
    <col min="1328" max="1328" width="0" hidden="1" customWidth="1"/>
    <col min="1329" max="1329" width="12.88671875" customWidth="1"/>
    <col min="1330" max="1330" width="0" hidden="1" customWidth="1"/>
    <col min="1331" max="1331" width="13.88671875" customWidth="1"/>
    <col min="1332" max="1332" width="0" hidden="1" customWidth="1"/>
    <col min="1333" max="1333" width="15.44140625" customWidth="1"/>
    <col min="1334" max="1335" width="0" hidden="1" customWidth="1"/>
    <col min="1336" max="1336" width="12.33203125" customWidth="1"/>
    <col min="1337" max="1337" width="0" hidden="1" customWidth="1"/>
    <col min="1538" max="1538" width="12.44140625" customWidth="1"/>
    <col min="1539" max="1540" width="12.33203125" customWidth="1"/>
    <col min="1541" max="1541" width="34.44140625" customWidth="1"/>
    <col min="1542" max="1542" width="11.5546875" customWidth="1"/>
    <col min="1543" max="1543" width="10.88671875" bestFit="1" customWidth="1"/>
    <col min="1544" max="1544" width="0" hidden="1" customWidth="1"/>
    <col min="1545" max="1545" width="8.5546875" bestFit="1" customWidth="1"/>
    <col min="1546" max="1546" width="0" hidden="1" customWidth="1"/>
    <col min="1548" max="1548" width="5.88671875" bestFit="1" customWidth="1"/>
    <col min="1549" max="1551" width="0" hidden="1" customWidth="1"/>
    <col min="1552" max="1552" width="7.33203125" customWidth="1"/>
    <col min="1553" max="1554" width="0" hidden="1" customWidth="1"/>
    <col min="1555" max="1555" width="6.5546875" customWidth="1"/>
    <col min="1556" max="1557" width="0" hidden="1" customWidth="1"/>
    <col min="1558" max="1558" width="6.6640625" bestFit="1" customWidth="1"/>
    <col min="1559" max="1561" width="0" hidden="1" customWidth="1"/>
    <col min="1562" max="1562" width="9" bestFit="1" customWidth="1"/>
    <col min="1563" max="1564" width="0" hidden="1" customWidth="1"/>
    <col min="1565" max="1565" width="9" customWidth="1"/>
    <col min="1566" max="1567" width="0" hidden="1" customWidth="1"/>
    <col min="1568" max="1568" width="11" customWidth="1"/>
    <col min="1569" max="1572" width="0" hidden="1" customWidth="1"/>
    <col min="1573" max="1573" width="9.5546875" customWidth="1"/>
    <col min="1574" max="1574" width="0" hidden="1" customWidth="1"/>
    <col min="1575" max="1575" width="16.5546875" customWidth="1"/>
    <col min="1576" max="1576" width="0" hidden="1" customWidth="1"/>
    <col min="1577" max="1577" width="7.33203125" bestFit="1" customWidth="1"/>
    <col min="1578" max="1578" width="0" hidden="1" customWidth="1"/>
    <col min="1579" max="1579" width="8.44140625" bestFit="1" customWidth="1"/>
    <col min="1580" max="1580" width="0" hidden="1" customWidth="1"/>
    <col min="1581" max="1581" width="11" customWidth="1"/>
    <col min="1582" max="1582" width="0" hidden="1" customWidth="1"/>
    <col min="1583" max="1583" width="7.44140625" bestFit="1" customWidth="1"/>
    <col min="1584" max="1584" width="0" hidden="1" customWidth="1"/>
    <col min="1585" max="1585" width="12.88671875" customWidth="1"/>
    <col min="1586" max="1586" width="0" hidden="1" customWidth="1"/>
    <col min="1587" max="1587" width="13.88671875" customWidth="1"/>
    <col min="1588" max="1588" width="0" hidden="1" customWidth="1"/>
    <col min="1589" max="1589" width="15.44140625" customWidth="1"/>
    <col min="1590" max="1591" width="0" hidden="1" customWidth="1"/>
    <col min="1592" max="1592" width="12.33203125" customWidth="1"/>
    <col min="1593" max="1593" width="0" hidden="1" customWidth="1"/>
    <col min="1794" max="1794" width="12.44140625" customWidth="1"/>
    <col min="1795" max="1796" width="12.33203125" customWidth="1"/>
    <col min="1797" max="1797" width="34.44140625" customWidth="1"/>
    <col min="1798" max="1798" width="11.5546875" customWidth="1"/>
    <col min="1799" max="1799" width="10.88671875" bestFit="1" customWidth="1"/>
    <col min="1800" max="1800" width="0" hidden="1" customWidth="1"/>
    <col min="1801" max="1801" width="8.5546875" bestFit="1" customWidth="1"/>
    <col min="1802" max="1802" width="0" hidden="1" customWidth="1"/>
    <col min="1804" max="1804" width="5.88671875" bestFit="1" customWidth="1"/>
    <col min="1805" max="1807" width="0" hidden="1" customWidth="1"/>
    <col min="1808" max="1808" width="7.33203125" customWidth="1"/>
    <col min="1809" max="1810" width="0" hidden="1" customWidth="1"/>
    <col min="1811" max="1811" width="6.5546875" customWidth="1"/>
    <col min="1812" max="1813" width="0" hidden="1" customWidth="1"/>
    <col min="1814" max="1814" width="6.6640625" bestFit="1" customWidth="1"/>
    <col min="1815" max="1817" width="0" hidden="1" customWidth="1"/>
    <col min="1818" max="1818" width="9" bestFit="1" customWidth="1"/>
    <col min="1819" max="1820" width="0" hidden="1" customWidth="1"/>
    <col min="1821" max="1821" width="9" customWidth="1"/>
    <col min="1822" max="1823" width="0" hidden="1" customWidth="1"/>
    <col min="1824" max="1824" width="11" customWidth="1"/>
    <col min="1825" max="1828" width="0" hidden="1" customWidth="1"/>
    <col min="1829" max="1829" width="9.5546875" customWidth="1"/>
    <col min="1830" max="1830" width="0" hidden="1" customWidth="1"/>
    <col min="1831" max="1831" width="16.5546875" customWidth="1"/>
    <col min="1832" max="1832" width="0" hidden="1" customWidth="1"/>
    <col min="1833" max="1833" width="7.33203125" bestFit="1" customWidth="1"/>
    <col min="1834" max="1834" width="0" hidden="1" customWidth="1"/>
    <col min="1835" max="1835" width="8.44140625" bestFit="1" customWidth="1"/>
    <col min="1836" max="1836" width="0" hidden="1" customWidth="1"/>
    <col min="1837" max="1837" width="11" customWidth="1"/>
    <col min="1838" max="1838" width="0" hidden="1" customWidth="1"/>
    <col min="1839" max="1839" width="7.44140625" bestFit="1" customWidth="1"/>
    <col min="1840" max="1840" width="0" hidden="1" customWidth="1"/>
    <col min="1841" max="1841" width="12.88671875" customWidth="1"/>
    <col min="1842" max="1842" width="0" hidden="1" customWidth="1"/>
    <col min="1843" max="1843" width="13.88671875" customWidth="1"/>
    <col min="1844" max="1844" width="0" hidden="1" customWidth="1"/>
    <col min="1845" max="1845" width="15.44140625" customWidth="1"/>
    <col min="1846" max="1847" width="0" hidden="1" customWidth="1"/>
    <col min="1848" max="1848" width="12.33203125" customWidth="1"/>
    <col min="1849" max="1849" width="0" hidden="1" customWidth="1"/>
    <col min="2050" max="2050" width="12.44140625" customWidth="1"/>
    <col min="2051" max="2052" width="12.33203125" customWidth="1"/>
    <col min="2053" max="2053" width="34.44140625" customWidth="1"/>
    <col min="2054" max="2054" width="11.5546875" customWidth="1"/>
    <col min="2055" max="2055" width="10.88671875" bestFit="1" customWidth="1"/>
    <col min="2056" max="2056" width="0" hidden="1" customWidth="1"/>
    <col min="2057" max="2057" width="8.5546875" bestFit="1" customWidth="1"/>
    <col min="2058" max="2058" width="0" hidden="1" customWidth="1"/>
    <col min="2060" max="2060" width="5.88671875" bestFit="1" customWidth="1"/>
    <col min="2061" max="2063" width="0" hidden="1" customWidth="1"/>
    <col min="2064" max="2064" width="7.33203125" customWidth="1"/>
    <col min="2065" max="2066" width="0" hidden="1" customWidth="1"/>
    <col min="2067" max="2067" width="6.5546875" customWidth="1"/>
    <col min="2068" max="2069" width="0" hidden="1" customWidth="1"/>
    <col min="2070" max="2070" width="6.6640625" bestFit="1" customWidth="1"/>
    <col min="2071" max="2073" width="0" hidden="1" customWidth="1"/>
    <col min="2074" max="2074" width="9" bestFit="1" customWidth="1"/>
    <col min="2075" max="2076" width="0" hidden="1" customWidth="1"/>
    <col min="2077" max="2077" width="9" customWidth="1"/>
    <col min="2078" max="2079" width="0" hidden="1" customWidth="1"/>
    <col min="2080" max="2080" width="11" customWidth="1"/>
    <col min="2081" max="2084" width="0" hidden="1" customWidth="1"/>
    <col min="2085" max="2085" width="9.5546875" customWidth="1"/>
    <col min="2086" max="2086" width="0" hidden="1" customWidth="1"/>
    <col min="2087" max="2087" width="16.5546875" customWidth="1"/>
    <col min="2088" max="2088" width="0" hidden="1" customWidth="1"/>
    <col min="2089" max="2089" width="7.33203125" bestFit="1" customWidth="1"/>
    <col min="2090" max="2090" width="0" hidden="1" customWidth="1"/>
    <col min="2091" max="2091" width="8.44140625" bestFit="1" customWidth="1"/>
    <col min="2092" max="2092" width="0" hidden="1" customWidth="1"/>
    <col min="2093" max="2093" width="11" customWidth="1"/>
    <col min="2094" max="2094" width="0" hidden="1" customWidth="1"/>
    <col min="2095" max="2095" width="7.44140625" bestFit="1" customWidth="1"/>
    <col min="2096" max="2096" width="0" hidden="1" customWidth="1"/>
    <col min="2097" max="2097" width="12.88671875" customWidth="1"/>
    <col min="2098" max="2098" width="0" hidden="1" customWidth="1"/>
    <col min="2099" max="2099" width="13.88671875" customWidth="1"/>
    <col min="2100" max="2100" width="0" hidden="1" customWidth="1"/>
    <col min="2101" max="2101" width="15.44140625" customWidth="1"/>
    <col min="2102" max="2103" width="0" hidden="1" customWidth="1"/>
    <col min="2104" max="2104" width="12.33203125" customWidth="1"/>
    <col min="2105" max="2105" width="0" hidden="1" customWidth="1"/>
    <col min="2306" max="2306" width="12.44140625" customWidth="1"/>
    <col min="2307" max="2308" width="12.33203125" customWidth="1"/>
    <col min="2309" max="2309" width="34.44140625" customWidth="1"/>
    <col min="2310" max="2310" width="11.5546875" customWidth="1"/>
    <col min="2311" max="2311" width="10.88671875" bestFit="1" customWidth="1"/>
    <col min="2312" max="2312" width="0" hidden="1" customWidth="1"/>
    <col min="2313" max="2313" width="8.5546875" bestFit="1" customWidth="1"/>
    <col min="2314" max="2314" width="0" hidden="1" customWidth="1"/>
    <col min="2316" max="2316" width="5.88671875" bestFit="1" customWidth="1"/>
    <col min="2317" max="2319" width="0" hidden="1" customWidth="1"/>
    <col min="2320" max="2320" width="7.33203125" customWidth="1"/>
    <col min="2321" max="2322" width="0" hidden="1" customWidth="1"/>
    <col min="2323" max="2323" width="6.5546875" customWidth="1"/>
    <col min="2324" max="2325" width="0" hidden="1" customWidth="1"/>
    <col min="2326" max="2326" width="6.6640625" bestFit="1" customWidth="1"/>
    <col min="2327" max="2329" width="0" hidden="1" customWidth="1"/>
    <col min="2330" max="2330" width="9" bestFit="1" customWidth="1"/>
    <col min="2331" max="2332" width="0" hidden="1" customWidth="1"/>
    <col min="2333" max="2333" width="9" customWidth="1"/>
    <col min="2334" max="2335" width="0" hidden="1" customWidth="1"/>
    <col min="2336" max="2336" width="11" customWidth="1"/>
    <col min="2337" max="2340" width="0" hidden="1" customWidth="1"/>
    <col min="2341" max="2341" width="9.5546875" customWidth="1"/>
    <col min="2342" max="2342" width="0" hidden="1" customWidth="1"/>
    <col min="2343" max="2343" width="16.5546875" customWidth="1"/>
    <col min="2344" max="2344" width="0" hidden="1" customWidth="1"/>
    <col min="2345" max="2345" width="7.33203125" bestFit="1" customWidth="1"/>
    <col min="2346" max="2346" width="0" hidden="1" customWidth="1"/>
    <col min="2347" max="2347" width="8.44140625" bestFit="1" customWidth="1"/>
    <col min="2348" max="2348" width="0" hidden="1" customWidth="1"/>
    <col min="2349" max="2349" width="11" customWidth="1"/>
    <col min="2350" max="2350" width="0" hidden="1" customWidth="1"/>
    <col min="2351" max="2351" width="7.44140625" bestFit="1" customWidth="1"/>
    <col min="2352" max="2352" width="0" hidden="1" customWidth="1"/>
    <col min="2353" max="2353" width="12.88671875" customWidth="1"/>
    <col min="2354" max="2354" width="0" hidden="1" customWidth="1"/>
    <col min="2355" max="2355" width="13.88671875" customWidth="1"/>
    <col min="2356" max="2356" width="0" hidden="1" customWidth="1"/>
    <col min="2357" max="2357" width="15.44140625" customWidth="1"/>
    <col min="2358" max="2359" width="0" hidden="1" customWidth="1"/>
    <col min="2360" max="2360" width="12.33203125" customWidth="1"/>
    <col min="2361" max="2361" width="0" hidden="1" customWidth="1"/>
    <col min="2562" max="2562" width="12.44140625" customWidth="1"/>
    <col min="2563" max="2564" width="12.33203125" customWidth="1"/>
    <col min="2565" max="2565" width="34.44140625" customWidth="1"/>
    <col min="2566" max="2566" width="11.5546875" customWidth="1"/>
    <col min="2567" max="2567" width="10.88671875" bestFit="1" customWidth="1"/>
    <col min="2568" max="2568" width="0" hidden="1" customWidth="1"/>
    <col min="2569" max="2569" width="8.5546875" bestFit="1" customWidth="1"/>
    <col min="2570" max="2570" width="0" hidden="1" customWidth="1"/>
    <col min="2572" max="2572" width="5.88671875" bestFit="1" customWidth="1"/>
    <col min="2573" max="2575" width="0" hidden="1" customWidth="1"/>
    <col min="2576" max="2576" width="7.33203125" customWidth="1"/>
    <col min="2577" max="2578" width="0" hidden="1" customWidth="1"/>
    <col min="2579" max="2579" width="6.5546875" customWidth="1"/>
    <col min="2580" max="2581" width="0" hidden="1" customWidth="1"/>
    <col min="2582" max="2582" width="6.6640625" bestFit="1" customWidth="1"/>
    <col min="2583" max="2585" width="0" hidden="1" customWidth="1"/>
    <col min="2586" max="2586" width="9" bestFit="1" customWidth="1"/>
    <col min="2587" max="2588" width="0" hidden="1" customWidth="1"/>
    <col min="2589" max="2589" width="9" customWidth="1"/>
    <col min="2590" max="2591" width="0" hidden="1" customWidth="1"/>
    <col min="2592" max="2592" width="11" customWidth="1"/>
    <col min="2593" max="2596" width="0" hidden="1" customWidth="1"/>
    <col min="2597" max="2597" width="9.5546875" customWidth="1"/>
    <col min="2598" max="2598" width="0" hidden="1" customWidth="1"/>
    <col min="2599" max="2599" width="16.5546875" customWidth="1"/>
    <col min="2600" max="2600" width="0" hidden="1" customWidth="1"/>
    <col min="2601" max="2601" width="7.33203125" bestFit="1" customWidth="1"/>
    <col min="2602" max="2602" width="0" hidden="1" customWidth="1"/>
    <col min="2603" max="2603" width="8.44140625" bestFit="1" customWidth="1"/>
    <col min="2604" max="2604" width="0" hidden="1" customWidth="1"/>
    <col min="2605" max="2605" width="11" customWidth="1"/>
    <col min="2606" max="2606" width="0" hidden="1" customWidth="1"/>
    <col min="2607" max="2607" width="7.44140625" bestFit="1" customWidth="1"/>
    <col min="2608" max="2608" width="0" hidden="1" customWidth="1"/>
    <col min="2609" max="2609" width="12.88671875" customWidth="1"/>
    <col min="2610" max="2610" width="0" hidden="1" customWidth="1"/>
    <col min="2611" max="2611" width="13.88671875" customWidth="1"/>
    <col min="2612" max="2612" width="0" hidden="1" customWidth="1"/>
    <col min="2613" max="2613" width="15.44140625" customWidth="1"/>
    <col min="2614" max="2615" width="0" hidden="1" customWidth="1"/>
    <col min="2616" max="2616" width="12.33203125" customWidth="1"/>
    <col min="2617" max="2617" width="0" hidden="1" customWidth="1"/>
    <col min="2818" max="2818" width="12.44140625" customWidth="1"/>
    <col min="2819" max="2820" width="12.33203125" customWidth="1"/>
    <col min="2821" max="2821" width="34.44140625" customWidth="1"/>
    <col min="2822" max="2822" width="11.5546875" customWidth="1"/>
    <col min="2823" max="2823" width="10.88671875" bestFit="1" customWidth="1"/>
    <col min="2824" max="2824" width="0" hidden="1" customWidth="1"/>
    <col min="2825" max="2825" width="8.5546875" bestFit="1" customWidth="1"/>
    <col min="2826" max="2826" width="0" hidden="1" customWidth="1"/>
    <col min="2828" max="2828" width="5.88671875" bestFit="1" customWidth="1"/>
    <col min="2829" max="2831" width="0" hidden="1" customWidth="1"/>
    <col min="2832" max="2832" width="7.33203125" customWidth="1"/>
    <col min="2833" max="2834" width="0" hidden="1" customWidth="1"/>
    <col min="2835" max="2835" width="6.5546875" customWidth="1"/>
    <col min="2836" max="2837" width="0" hidden="1" customWidth="1"/>
    <col min="2838" max="2838" width="6.6640625" bestFit="1" customWidth="1"/>
    <col min="2839" max="2841" width="0" hidden="1" customWidth="1"/>
    <col min="2842" max="2842" width="9" bestFit="1" customWidth="1"/>
    <col min="2843" max="2844" width="0" hidden="1" customWidth="1"/>
    <col min="2845" max="2845" width="9" customWidth="1"/>
    <col min="2846" max="2847" width="0" hidden="1" customWidth="1"/>
    <col min="2848" max="2848" width="11" customWidth="1"/>
    <col min="2849" max="2852" width="0" hidden="1" customWidth="1"/>
    <col min="2853" max="2853" width="9.5546875" customWidth="1"/>
    <col min="2854" max="2854" width="0" hidden="1" customWidth="1"/>
    <col min="2855" max="2855" width="16.5546875" customWidth="1"/>
    <col min="2856" max="2856" width="0" hidden="1" customWidth="1"/>
    <col min="2857" max="2857" width="7.33203125" bestFit="1" customWidth="1"/>
    <col min="2858" max="2858" width="0" hidden="1" customWidth="1"/>
    <col min="2859" max="2859" width="8.44140625" bestFit="1" customWidth="1"/>
    <col min="2860" max="2860" width="0" hidden="1" customWidth="1"/>
    <col min="2861" max="2861" width="11" customWidth="1"/>
    <col min="2862" max="2862" width="0" hidden="1" customWidth="1"/>
    <col min="2863" max="2863" width="7.44140625" bestFit="1" customWidth="1"/>
    <col min="2864" max="2864" width="0" hidden="1" customWidth="1"/>
    <col min="2865" max="2865" width="12.88671875" customWidth="1"/>
    <col min="2866" max="2866" width="0" hidden="1" customWidth="1"/>
    <col min="2867" max="2867" width="13.88671875" customWidth="1"/>
    <col min="2868" max="2868" width="0" hidden="1" customWidth="1"/>
    <col min="2869" max="2869" width="15.44140625" customWidth="1"/>
    <col min="2870" max="2871" width="0" hidden="1" customWidth="1"/>
    <col min="2872" max="2872" width="12.33203125" customWidth="1"/>
    <col min="2873" max="2873" width="0" hidden="1" customWidth="1"/>
    <col min="3074" max="3074" width="12.44140625" customWidth="1"/>
    <col min="3075" max="3076" width="12.33203125" customWidth="1"/>
    <col min="3077" max="3077" width="34.44140625" customWidth="1"/>
    <col min="3078" max="3078" width="11.5546875" customWidth="1"/>
    <col min="3079" max="3079" width="10.88671875" bestFit="1" customWidth="1"/>
    <col min="3080" max="3080" width="0" hidden="1" customWidth="1"/>
    <col min="3081" max="3081" width="8.5546875" bestFit="1" customWidth="1"/>
    <col min="3082" max="3082" width="0" hidden="1" customWidth="1"/>
    <col min="3084" max="3084" width="5.88671875" bestFit="1" customWidth="1"/>
    <col min="3085" max="3087" width="0" hidden="1" customWidth="1"/>
    <col min="3088" max="3088" width="7.33203125" customWidth="1"/>
    <col min="3089" max="3090" width="0" hidden="1" customWidth="1"/>
    <col min="3091" max="3091" width="6.5546875" customWidth="1"/>
    <col min="3092" max="3093" width="0" hidden="1" customWidth="1"/>
    <col min="3094" max="3094" width="6.6640625" bestFit="1" customWidth="1"/>
    <col min="3095" max="3097" width="0" hidden="1" customWidth="1"/>
    <col min="3098" max="3098" width="9" bestFit="1" customWidth="1"/>
    <col min="3099" max="3100" width="0" hidden="1" customWidth="1"/>
    <col min="3101" max="3101" width="9" customWidth="1"/>
    <col min="3102" max="3103" width="0" hidden="1" customWidth="1"/>
    <col min="3104" max="3104" width="11" customWidth="1"/>
    <col min="3105" max="3108" width="0" hidden="1" customWidth="1"/>
    <col min="3109" max="3109" width="9.5546875" customWidth="1"/>
    <col min="3110" max="3110" width="0" hidden="1" customWidth="1"/>
    <col min="3111" max="3111" width="16.5546875" customWidth="1"/>
    <col min="3112" max="3112" width="0" hidden="1" customWidth="1"/>
    <col min="3113" max="3113" width="7.33203125" bestFit="1" customWidth="1"/>
    <col min="3114" max="3114" width="0" hidden="1" customWidth="1"/>
    <col min="3115" max="3115" width="8.44140625" bestFit="1" customWidth="1"/>
    <col min="3116" max="3116" width="0" hidden="1" customWidth="1"/>
    <col min="3117" max="3117" width="11" customWidth="1"/>
    <col min="3118" max="3118" width="0" hidden="1" customWidth="1"/>
    <col min="3119" max="3119" width="7.44140625" bestFit="1" customWidth="1"/>
    <col min="3120" max="3120" width="0" hidden="1" customWidth="1"/>
    <col min="3121" max="3121" width="12.88671875" customWidth="1"/>
    <col min="3122" max="3122" width="0" hidden="1" customWidth="1"/>
    <col min="3123" max="3123" width="13.88671875" customWidth="1"/>
    <col min="3124" max="3124" width="0" hidden="1" customWidth="1"/>
    <col min="3125" max="3125" width="15.44140625" customWidth="1"/>
    <col min="3126" max="3127" width="0" hidden="1" customWidth="1"/>
    <col min="3128" max="3128" width="12.33203125" customWidth="1"/>
    <col min="3129" max="3129" width="0" hidden="1" customWidth="1"/>
    <col min="3330" max="3330" width="12.44140625" customWidth="1"/>
    <col min="3331" max="3332" width="12.33203125" customWidth="1"/>
    <col min="3333" max="3333" width="34.44140625" customWidth="1"/>
    <col min="3334" max="3334" width="11.5546875" customWidth="1"/>
    <col min="3335" max="3335" width="10.88671875" bestFit="1" customWidth="1"/>
    <col min="3336" max="3336" width="0" hidden="1" customWidth="1"/>
    <col min="3337" max="3337" width="8.5546875" bestFit="1" customWidth="1"/>
    <col min="3338" max="3338" width="0" hidden="1" customWidth="1"/>
    <col min="3340" max="3340" width="5.88671875" bestFit="1" customWidth="1"/>
    <col min="3341" max="3343" width="0" hidden="1" customWidth="1"/>
    <col min="3344" max="3344" width="7.33203125" customWidth="1"/>
    <col min="3345" max="3346" width="0" hidden="1" customWidth="1"/>
    <col min="3347" max="3347" width="6.5546875" customWidth="1"/>
    <col min="3348" max="3349" width="0" hidden="1" customWidth="1"/>
    <col min="3350" max="3350" width="6.6640625" bestFit="1" customWidth="1"/>
    <col min="3351" max="3353" width="0" hidden="1" customWidth="1"/>
    <col min="3354" max="3354" width="9" bestFit="1" customWidth="1"/>
    <col min="3355" max="3356" width="0" hidden="1" customWidth="1"/>
    <col min="3357" max="3357" width="9" customWidth="1"/>
    <col min="3358" max="3359" width="0" hidden="1" customWidth="1"/>
    <col min="3360" max="3360" width="11" customWidth="1"/>
    <col min="3361" max="3364" width="0" hidden="1" customWidth="1"/>
    <col min="3365" max="3365" width="9.5546875" customWidth="1"/>
    <col min="3366" max="3366" width="0" hidden="1" customWidth="1"/>
    <col min="3367" max="3367" width="16.5546875" customWidth="1"/>
    <col min="3368" max="3368" width="0" hidden="1" customWidth="1"/>
    <col min="3369" max="3369" width="7.33203125" bestFit="1" customWidth="1"/>
    <col min="3370" max="3370" width="0" hidden="1" customWidth="1"/>
    <col min="3371" max="3371" width="8.44140625" bestFit="1" customWidth="1"/>
    <col min="3372" max="3372" width="0" hidden="1" customWidth="1"/>
    <col min="3373" max="3373" width="11" customWidth="1"/>
    <col min="3374" max="3374" width="0" hidden="1" customWidth="1"/>
    <col min="3375" max="3375" width="7.44140625" bestFit="1" customWidth="1"/>
    <col min="3376" max="3376" width="0" hidden="1" customWidth="1"/>
    <col min="3377" max="3377" width="12.88671875" customWidth="1"/>
    <col min="3378" max="3378" width="0" hidden="1" customWidth="1"/>
    <col min="3379" max="3379" width="13.88671875" customWidth="1"/>
    <col min="3380" max="3380" width="0" hidden="1" customWidth="1"/>
    <col min="3381" max="3381" width="15.44140625" customWidth="1"/>
    <col min="3382" max="3383" width="0" hidden="1" customWidth="1"/>
    <col min="3384" max="3384" width="12.33203125" customWidth="1"/>
    <col min="3385" max="3385" width="0" hidden="1" customWidth="1"/>
    <col min="3586" max="3586" width="12.44140625" customWidth="1"/>
    <col min="3587" max="3588" width="12.33203125" customWidth="1"/>
    <col min="3589" max="3589" width="34.44140625" customWidth="1"/>
    <col min="3590" max="3590" width="11.5546875" customWidth="1"/>
    <col min="3591" max="3591" width="10.88671875" bestFit="1" customWidth="1"/>
    <col min="3592" max="3592" width="0" hidden="1" customWidth="1"/>
    <col min="3593" max="3593" width="8.5546875" bestFit="1" customWidth="1"/>
    <col min="3594" max="3594" width="0" hidden="1" customWidth="1"/>
    <col min="3596" max="3596" width="5.88671875" bestFit="1" customWidth="1"/>
    <col min="3597" max="3599" width="0" hidden="1" customWidth="1"/>
    <col min="3600" max="3600" width="7.33203125" customWidth="1"/>
    <col min="3601" max="3602" width="0" hidden="1" customWidth="1"/>
    <col min="3603" max="3603" width="6.5546875" customWidth="1"/>
    <col min="3604" max="3605" width="0" hidden="1" customWidth="1"/>
    <col min="3606" max="3606" width="6.6640625" bestFit="1" customWidth="1"/>
    <col min="3607" max="3609" width="0" hidden="1" customWidth="1"/>
    <col min="3610" max="3610" width="9" bestFit="1" customWidth="1"/>
    <col min="3611" max="3612" width="0" hidden="1" customWidth="1"/>
    <col min="3613" max="3613" width="9" customWidth="1"/>
    <col min="3614" max="3615" width="0" hidden="1" customWidth="1"/>
    <col min="3616" max="3616" width="11" customWidth="1"/>
    <col min="3617" max="3620" width="0" hidden="1" customWidth="1"/>
    <col min="3621" max="3621" width="9.5546875" customWidth="1"/>
    <col min="3622" max="3622" width="0" hidden="1" customWidth="1"/>
    <col min="3623" max="3623" width="16.5546875" customWidth="1"/>
    <col min="3624" max="3624" width="0" hidden="1" customWidth="1"/>
    <col min="3625" max="3625" width="7.33203125" bestFit="1" customWidth="1"/>
    <col min="3626" max="3626" width="0" hidden="1" customWidth="1"/>
    <col min="3627" max="3627" width="8.44140625" bestFit="1" customWidth="1"/>
    <col min="3628" max="3628" width="0" hidden="1" customWidth="1"/>
    <col min="3629" max="3629" width="11" customWidth="1"/>
    <col min="3630" max="3630" width="0" hidden="1" customWidth="1"/>
    <col min="3631" max="3631" width="7.44140625" bestFit="1" customWidth="1"/>
    <col min="3632" max="3632" width="0" hidden="1" customWidth="1"/>
    <col min="3633" max="3633" width="12.88671875" customWidth="1"/>
    <col min="3634" max="3634" width="0" hidden="1" customWidth="1"/>
    <col min="3635" max="3635" width="13.88671875" customWidth="1"/>
    <col min="3636" max="3636" width="0" hidden="1" customWidth="1"/>
    <col min="3637" max="3637" width="15.44140625" customWidth="1"/>
    <col min="3638" max="3639" width="0" hidden="1" customWidth="1"/>
    <col min="3640" max="3640" width="12.33203125" customWidth="1"/>
    <col min="3641" max="3641" width="0" hidden="1" customWidth="1"/>
    <col min="3842" max="3842" width="12.44140625" customWidth="1"/>
    <col min="3843" max="3844" width="12.33203125" customWidth="1"/>
    <col min="3845" max="3845" width="34.44140625" customWidth="1"/>
    <col min="3846" max="3846" width="11.5546875" customWidth="1"/>
    <col min="3847" max="3847" width="10.88671875" bestFit="1" customWidth="1"/>
    <col min="3848" max="3848" width="0" hidden="1" customWidth="1"/>
    <col min="3849" max="3849" width="8.5546875" bestFit="1" customWidth="1"/>
    <col min="3850" max="3850" width="0" hidden="1" customWidth="1"/>
    <col min="3852" max="3852" width="5.88671875" bestFit="1" customWidth="1"/>
    <col min="3853" max="3855" width="0" hidden="1" customWidth="1"/>
    <col min="3856" max="3856" width="7.33203125" customWidth="1"/>
    <col min="3857" max="3858" width="0" hidden="1" customWidth="1"/>
    <col min="3859" max="3859" width="6.5546875" customWidth="1"/>
    <col min="3860" max="3861" width="0" hidden="1" customWidth="1"/>
    <col min="3862" max="3862" width="6.6640625" bestFit="1" customWidth="1"/>
    <col min="3863" max="3865" width="0" hidden="1" customWidth="1"/>
    <col min="3866" max="3866" width="9" bestFit="1" customWidth="1"/>
    <col min="3867" max="3868" width="0" hidden="1" customWidth="1"/>
    <col min="3869" max="3869" width="9" customWidth="1"/>
    <col min="3870" max="3871" width="0" hidden="1" customWidth="1"/>
    <col min="3872" max="3872" width="11" customWidth="1"/>
    <col min="3873" max="3876" width="0" hidden="1" customWidth="1"/>
    <col min="3877" max="3877" width="9.5546875" customWidth="1"/>
    <col min="3878" max="3878" width="0" hidden="1" customWidth="1"/>
    <col min="3879" max="3879" width="16.5546875" customWidth="1"/>
    <col min="3880" max="3880" width="0" hidden="1" customWidth="1"/>
    <col min="3881" max="3881" width="7.33203125" bestFit="1" customWidth="1"/>
    <col min="3882" max="3882" width="0" hidden="1" customWidth="1"/>
    <col min="3883" max="3883" width="8.44140625" bestFit="1" customWidth="1"/>
    <col min="3884" max="3884" width="0" hidden="1" customWidth="1"/>
    <col min="3885" max="3885" width="11" customWidth="1"/>
    <col min="3886" max="3886" width="0" hidden="1" customWidth="1"/>
    <col min="3887" max="3887" width="7.44140625" bestFit="1" customWidth="1"/>
    <col min="3888" max="3888" width="0" hidden="1" customWidth="1"/>
    <col min="3889" max="3889" width="12.88671875" customWidth="1"/>
    <col min="3890" max="3890" width="0" hidden="1" customWidth="1"/>
    <col min="3891" max="3891" width="13.88671875" customWidth="1"/>
    <col min="3892" max="3892" width="0" hidden="1" customWidth="1"/>
    <col min="3893" max="3893" width="15.44140625" customWidth="1"/>
    <col min="3894" max="3895" width="0" hidden="1" customWidth="1"/>
    <col min="3896" max="3896" width="12.33203125" customWidth="1"/>
    <col min="3897" max="3897" width="0" hidden="1" customWidth="1"/>
    <col min="4098" max="4098" width="12.44140625" customWidth="1"/>
    <col min="4099" max="4100" width="12.33203125" customWidth="1"/>
    <col min="4101" max="4101" width="34.44140625" customWidth="1"/>
    <col min="4102" max="4102" width="11.5546875" customWidth="1"/>
    <col min="4103" max="4103" width="10.88671875" bestFit="1" customWidth="1"/>
    <col min="4104" max="4104" width="0" hidden="1" customWidth="1"/>
    <col min="4105" max="4105" width="8.5546875" bestFit="1" customWidth="1"/>
    <col min="4106" max="4106" width="0" hidden="1" customWidth="1"/>
    <col min="4108" max="4108" width="5.88671875" bestFit="1" customWidth="1"/>
    <col min="4109" max="4111" width="0" hidden="1" customWidth="1"/>
    <col min="4112" max="4112" width="7.33203125" customWidth="1"/>
    <col min="4113" max="4114" width="0" hidden="1" customWidth="1"/>
    <col min="4115" max="4115" width="6.5546875" customWidth="1"/>
    <col min="4116" max="4117" width="0" hidden="1" customWidth="1"/>
    <col min="4118" max="4118" width="6.6640625" bestFit="1" customWidth="1"/>
    <col min="4119" max="4121" width="0" hidden="1" customWidth="1"/>
    <col min="4122" max="4122" width="9" bestFit="1" customWidth="1"/>
    <col min="4123" max="4124" width="0" hidden="1" customWidth="1"/>
    <col min="4125" max="4125" width="9" customWidth="1"/>
    <col min="4126" max="4127" width="0" hidden="1" customWidth="1"/>
    <col min="4128" max="4128" width="11" customWidth="1"/>
    <col min="4129" max="4132" width="0" hidden="1" customWidth="1"/>
    <col min="4133" max="4133" width="9.5546875" customWidth="1"/>
    <col min="4134" max="4134" width="0" hidden="1" customWidth="1"/>
    <col min="4135" max="4135" width="16.5546875" customWidth="1"/>
    <col min="4136" max="4136" width="0" hidden="1" customWidth="1"/>
    <col min="4137" max="4137" width="7.33203125" bestFit="1" customWidth="1"/>
    <col min="4138" max="4138" width="0" hidden="1" customWidth="1"/>
    <col min="4139" max="4139" width="8.44140625" bestFit="1" customWidth="1"/>
    <col min="4140" max="4140" width="0" hidden="1" customWidth="1"/>
    <col min="4141" max="4141" width="11" customWidth="1"/>
    <col min="4142" max="4142" width="0" hidden="1" customWidth="1"/>
    <col min="4143" max="4143" width="7.44140625" bestFit="1" customWidth="1"/>
    <col min="4144" max="4144" width="0" hidden="1" customWidth="1"/>
    <col min="4145" max="4145" width="12.88671875" customWidth="1"/>
    <col min="4146" max="4146" width="0" hidden="1" customWidth="1"/>
    <col min="4147" max="4147" width="13.88671875" customWidth="1"/>
    <col min="4148" max="4148" width="0" hidden="1" customWidth="1"/>
    <col min="4149" max="4149" width="15.44140625" customWidth="1"/>
    <col min="4150" max="4151" width="0" hidden="1" customWidth="1"/>
    <col min="4152" max="4152" width="12.33203125" customWidth="1"/>
    <col min="4153" max="4153" width="0" hidden="1" customWidth="1"/>
    <col min="4354" max="4354" width="12.44140625" customWidth="1"/>
    <col min="4355" max="4356" width="12.33203125" customWidth="1"/>
    <col min="4357" max="4357" width="34.44140625" customWidth="1"/>
    <col min="4358" max="4358" width="11.5546875" customWidth="1"/>
    <col min="4359" max="4359" width="10.88671875" bestFit="1" customWidth="1"/>
    <col min="4360" max="4360" width="0" hidden="1" customWidth="1"/>
    <col min="4361" max="4361" width="8.5546875" bestFit="1" customWidth="1"/>
    <col min="4362" max="4362" width="0" hidden="1" customWidth="1"/>
    <col min="4364" max="4364" width="5.88671875" bestFit="1" customWidth="1"/>
    <col min="4365" max="4367" width="0" hidden="1" customWidth="1"/>
    <col min="4368" max="4368" width="7.33203125" customWidth="1"/>
    <col min="4369" max="4370" width="0" hidden="1" customWidth="1"/>
    <col min="4371" max="4371" width="6.5546875" customWidth="1"/>
    <col min="4372" max="4373" width="0" hidden="1" customWidth="1"/>
    <col min="4374" max="4374" width="6.6640625" bestFit="1" customWidth="1"/>
    <col min="4375" max="4377" width="0" hidden="1" customWidth="1"/>
    <col min="4378" max="4378" width="9" bestFit="1" customWidth="1"/>
    <col min="4379" max="4380" width="0" hidden="1" customWidth="1"/>
    <col min="4381" max="4381" width="9" customWidth="1"/>
    <col min="4382" max="4383" width="0" hidden="1" customWidth="1"/>
    <col min="4384" max="4384" width="11" customWidth="1"/>
    <col min="4385" max="4388" width="0" hidden="1" customWidth="1"/>
    <col min="4389" max="4389" width="9.5546875" customWidth="1"/>
    <col min="4390" max="4390" width="0" hidden="1" customWidth="1"/>
    <col min="4391" max="4391" width="16.5546875" customWidth="1"/>
    <col min="4392" max="4392" width="0" hidden="1" customWidth="1"/>
    <col min="4393" max="4393" width="7.33203125" bestFit="1" customWidth="1"/>
    <col min="4394" max="4394" width="0" hidden="1" customWidth="1"/>
    <col min="4395" max="4395" width="8.44140625" bestFit="1" customWidth="1"/>
    <col min="4396" max="4396" width="0" hidden="1" customWidth="1"/>
    <col min="4397" max="4397" width="11" customWidth="1"/>
    <col min="4398" max="4398" width="0" hidden="1" customWidth="1"/>
    <col min="4399" max="4399" width="7.44140625" bestFit="1" customWidth="1"/>
    <col min="4400" max="4400" width="0" hidden="1" customWidth="1"/>
    <col min="4401" max="4401" width="12.88671875" customWidth="1"/>
    <col min="4402" max="4402" width="0" hidden="1" customWidth="1"/>
    <col min="4403" max="4403" width="13.88671875" customWidth="1"/>
    <col min="4404" max="4404" width="0" hidden="1" customWidth="1"/>
    <col min="4405" max="4405" width="15.44140625" customWidth="1"/>
    <col min="4406" max="4407" width="0" hidden="1" customWidth="1"/>
    <col min="4408" max="4408" width="12.33203125" customWidth="1"/>
    <col min="4409" max="4409" width="0" hidden="1" customWidth="1"/>
    <col min="4610" max="4610" width="12.44140625" customWidth="1"/>
    <col min="4611" max="4612" width="12.33203125" customWidth="1"/>
    <col min="4613" max="4613" width="34.44140625" customWidth="1"/>
    <col min="4614" max="4614" width="11.5546875" customWidth="1"/>
    <col min="4615" max="4615" width="10.88671875" bestFit="1" customWidth="1"/>
    <col min="4616" max="4616" width="0" hidden="1" customWidth="1"/>
    <col min="4617" max="4617" width="8.5546875" bestFit="1" customWidth="1"/>
    <col min="4618" max="4618" width="0" hidden="1" customWidth="1"/>
    <col min="4620" max="4620" width="5.88671875" bestFit="1" customWidth="1"/>
    <col min="4621" max="4623" width="0" hidden="1" customWidth="1"/>
    <col min="4624" max="4624" width="7.33203125" customWidth="1"/>
    <col min="4625" max="4626" width="0" hidden="1" customWidth="1"/>
    <col min="4627" max="4627" width="6.5546875" customWidth="1"/>
    <col min="4628" max="4629" width="0" hidden="1" customWidth="1"/>
    <col min="4630" max="4630" width="6.6640625" bestFit="1" customWidth="1"/>
    <col min="4631" max="4633" width="0" hidden="1" customWidth="1"/>
    <col min="4634" max="4634" width="9" bestFit="1" customWidth="1"/>
    <col min="4635" max="4636" width="0" hidden="1" customWidth="1"/>
    <col min="4637" max="4637" width="9" customWidth="1"/>
    <col min="4638" max="4639" width="0" hidden="1" customWidth="1"/>
    <col min="4640" max="4640" width="11" customWidth="1"/>
    <col min="4641" max="4644" width="0" hidden="1" customWidth="1"/>
    <col min="4645" max="4645" width="9.5546875" customWidth="1"/>
    <col min="4646" max="4646" width="0" hidden="1" customWidth="1"/>
    <col min="4647" max="4647" width="16.5546875" customWidth="1"/>
    <col min="4648" max="4648" width="0" hidden="1" customWidth="1"/>
    <col min="4649" max="4649" width="7.33203125" bestFit="1" customWidth="1"/>
    <col min="4650" max="4650" width="0" hidden="1" customWidth="1"/>
    <col min="4651" max="4651" width="8.44140625" bestFit="1" customWidth="1"/>
    <col min="4652" max="4652" width="0" hidden="1" customWidth="1"/>
    <col min="4653" max="4653" width="11" customWidth="1"/>
    <col min="4654" max="4654" width="0" hidden="1" customWidth="1"/>
    <col min="4655" max="4655" width="7.44140625" bestFit="1" customWidth="1"/>
    <col min="4656" max="4656" width="0" hidden="1" customWidth="1"/>
    <col min="4657" max="4657" width="12.88671875" customWidth="1"/>
    <col min="4658" max="4658" width="0" hidden="1" customWidth="1"/>
    <col min="4659" max="4659" width="13.88671875" customWidth="1"/>
    <col min="4660" max="4660" width="0" hidden="1" customWidth="1"/>
    <col min="4661" max="4661" width="15.44140625" customWidth="1"/>
    <col min="4662" max="4663" width="0" hidden="1" customWidth="1"/>
    <col min="4664" max="4664" width="12.33203125" customWidth="1"/>
    <col min="4665" max="4665" width="0" hidden="1" customWidth="1"/>
    <col min="4866" max="4866" width="12.44140625" customWidth="1"/>
    <col min="4867" max="4868" width="12.33203125" customWidth="1"/>
    <col min="4869" max="4869" width="34.44140625" customWidth="1"/>
    <col min="4870" max="4870" width="11.5546875" customWidth="1"/>
    <col min="4871" max="4871" width="10.88671875" bestFit="1" customWidth="1"/>
    <col min="4872" max="4872" width="0" hidden="1" customWidth="1"/>
    <col min="4873" max="4873" width="8.5546875" bestFit="1" customWidth="1"/>
    <col min="4874" max="4874" width="0" hidden="1" customWidth="1"/>
    <col min="4876" max="4876" width="5.88671875" bestFit="1" customWidth="1"/>
    <col min="4877" max="4879" width="0" hidden="1" customWidth="1"/>
    <col min="4880" max="4880" width="7.33203125" customWidth="1"/>
    <col min="4881" max="4882" width="0" hidden="1" customWidth="1"/>
    <col min="4883" max="4883" width="6.5546875" customWidth="1"/>
    <col min="4884" max="4885" width="0" hidden="1" customWidth="1"/>
    <col min="4886" max="4886" width="6.6640625" bestFit="1" customWidth="1"/>
    <col min="4887" max="4889" width="0" hidden="1" customWidth="1"/>
    <col min="4890" max="4890" width="9" bestFit="1" customWidth="1"/>
    <col min="4891" max="4892" width="0" hidden="1" customWidth="1"/>
    <col min="4893" max="4893" width="9" customWidth="1"/>
    <col min="4894" max="4895" width="0" hidden="1" customWidth="1"/>
    <col min="4896" max="4896" width="11" customWidth="1"/>
    <col min="4897" max="4900" width="0" hidden="1" customWidth="1"/>
    <col min="4901" max="4901" width="9.5546875" customWidth="1"/>
    <col min="4902" max="4902" width="0" hidden="1" customWidth="1"/>
    <col min="4903" max="4903" width="16.5546875" customWidth="1"/>
    <col min="4904" max="4904" width="0" hidden="1" customWidth="1"/>
    <col min="4905" max="4905" width="7.33203125" bestFit="1" customWidth="1"/>
    <col min="4906" max="4906" width="0" hidden="1" customWidth="1"/>
    <col min="4907" max="4907" width="8.44140625" bestFit="1" customWidth="1"/>
    <col min="4908" max="4908" width="0" hidden="1" customWidth="1"/>
    <col min="4909" max="4909" width="11" customWidth="1"/>
    <col min="4910" max="4910" width="0" hidden="1" customWidth="1"/>
    <col min="4911" max="4911" width="7.44140625" bestFit="1" customWidth="1"/>
    <col min="4912" max="4912" width="0" hidden="1" customWidth="1"/>
    <col min="4913" max="4913" width="12.88671875" customWidth="1"/>
    <col min="4914" max="4914" width="0" hidden="1" customWidth="1"/>
    <col min="4915" max="4915" width="13.88671875" customWidth="1"/>
    <col min="4916" max="4916" width="0" hidden="1" customWidth="1"/>
    <col min="4917" max="4917" width="15.44140625" customWidth="1"/>
    <col min="4918" max="4919" width="0" hidden="1" customWidth="1"/>
    <col min="4920" max="4920" width="12.33203125" customWidth="1"/>
    <col min="4921" max="4921" width="0" hidden="1" customWidth="1"/>
    <col min="5122" max="5122" width="12.44140625" customWidth="1"/>
    <col min="5123" max="5124" width="12.33203125" customWidth="1"/>
    <col min="5125" max="5125" width="34.44140625" customWidth="1"/>
    <col min="5126" max="5126" width="11.5546875" customWidth="1"/>
    <col min="5127" max="5127" width="10.88671875" bestFit="1" customWidth="1"/>
    <col min="5128" max="5128" width="0" hidden="1" customWidth="1"/>
    <col min="5129" max="5129" width="8.5546875" bestFit="1" customWidth="1"/>
    <col min="5130" max="5130" width="0" hidden="1" customWidth="1"/>
    <col min="5132" max="5132" width="5.88671875" bestFit="1" customWidth="1"/>
    <col min="5133" max="5135" width="0" hidden="1" customWidth="1"/>
    <col min="5136" max="5136" width="7.33203125" customWidth="1"/>
    <col min="5137" max="5138" width="0" hidden="1" customWidth="1"/>
    <col min="5139" max="5139" width="6.5546875" customWidth="1"/>
    <col min="5140" max="5141" width="0" hidden="1" customWidth="1"/>
    <col min="5142" max="5142" width="6.6640625" bestFit="1" customWidth="1"/>
    <col min="5143" max="5145" width="0" hidden="1" customWidth="1"/>
    <col min="5146" max="5146" width="9" bestFit="1" customWidth="1"/>
    <col min="5147" max="5148" width="0" hidden="1" customWidth="1"/>
    <col min="5149" max="5149" width="9" customWidth="1"/>
    <col min="5150" max="5151" width="0" hidden="1" customWidth="1"/>
    <col min="5152" max="5152" width="11" customWidth="1"/>
    <col min="5153" max="5156" width="0" hidden="1" customWidth="1"/>
    <col min="5157" max="5157" width="9.5546875" customWidth="1"/>
    <col min="5158" max="5158" width="0" hidden="1" customWidth="1"/>
    <col min="5159" max="5159" width="16.5546875" customWidth="1"/>
    <col min="5160" max="5160" width="0" hidden="1" customWidth="1"/>
    <col min="5161" max="5161" width="7.33203125" bestFit="1" customWidth="1"/>
    <col min="5162" max="5162" width="0" hidden="1" customWidth="1"/>
    <col min="5163" max="5163" width="8.44140625" bestFit="1" customWidth="1"/>
    <col min="5164" max="5164" width="0" hidden="1" customWidth="1"/>
    <col min="5165" max="5165" width="11" customWidth="1"/>
    <col min="5166" max="5166" width="0" hidden="1" customWidth="1"/>
    <col min="5167" max="5167" width="7.44140625" bestFit="1" customWidth="1"/>
    <col min="5168" max="5168" width="0" hidden="1" customWidth="1"/>
    <col min="5169" max="5169" width="12.88671875" customWidth="1"/>
    <col min="5170" max="5170" width="0" hidden="1" customWidth="1"/>
    <col min="5171" max="5171" width="13.88671875" customWidth="1"/>
    <col min="5172" max="5172" width="0" hidden="1" customWidth="1"/>
    <col min="5173" max="5173" width="15.44140625" customWidth="1"/>
    <col min="5174" max="5175" width="0" hidden="1" customWidth="1"/>
    <col min="5176" max="5176" width="12.33203125" customWidth="1"/>
    <col min="5177" max="5177" width="0" hidden="1" customWidth="1"/>
    <col min="5378" max="5378" width="12.44140625" customWidth="1"/>
    <col min="5379" max="5380" width="12.33203125" customWidth="1"/>
    <col min="5381" max="5381" width="34.44140625" customWidth="1"/>
    <col min="5382" max="5382" width="11.5546875" customWidth="1"/>
    <col min="5383" max="5383" width="10.88671875" bestFit="1" customWidth="1"/>
    <col min="5384" max="5384" width="0" hidden="1" customWidth="1"/>
    <col min="5385" max="5385" width="8.5546875" bestFit="1" customWidth="1"/>
    <col min="5386" max="5386" width="0" hidden="1" customWidth="1"/>
    <col min="5388" max="5388" width="5.88671875" bestFit="1" customWidth="1"/>
    <col min="5389" max="5391" width="0" hidden="1" customWidth="1"/>
    <col min="5392" max="5392" width="7.33203125" customWidth="1"/>
    <col min="5393" max="5394" width="0" hidden="1" customWidth="1"/>
    <col min="5395" max="5395" width="6.5546875" customWidth="1"/>
    <col min="5396" max="5397" width="0" hidden="1" customWidth="1"/>
    <col min="5398" max="5398" width="6.6640625" bestFit="1" customWidth="1"/>
    <col min="5399" max="5401" width="0" hidden="1" customWidth="1"/>
    <col min="5402" max="5402" width="9" bestFit="1" customWidth="1"/>
    <col min="5403" max="5404" width="0" hidden="1" customWidth="1"/>
    <col min="5405" max="5405" width="9" customWidth="1"/>
    <col min="5406" max="5407" width="0" hidden="1" customWidth="1"/>
    <col min="5408" max="5408" width="11" customWidth="1"/>
    <col min="5409" max="5412" width="0" hidden="1" customWidth="1"/>
    <col min="5413" max="5413" width="9.5546875" customWidth="1"/>
    <col min="5414" max="5414" width="0" hidden="1" customWidth="1"/>
    <col min="5415" max="5415" width="16.5546875" customWidth="1"/>
    <col min="5416" max="5416" width="0" hidden="1" customWidth="1"/>
    <col min="5417" max="5417" width="7.33203125" bestFit="1" customWidth="1"/>
    <col min="5418" max="5418" width="0" hidden="1" customWidth="1"/>
    <col min="5419" max="5419" width="8.44140625" bestFit="1" customWidth="1"/>
    <col min="5420" max="5420" width="0" hidden="1" customWidth="1"/>
    <col min="5421" max="5421" width="11" customWidth="1"/>
    <col min="5422" max="5422" width="0" hidden="1" customWidth="1"/>
    <col min="5423" max="5423" width="7.44140625" bestFit="1" customWidth="1"/>
    <col min="5424" max="5424" width="0" hidden="1" customWidth="1"/>
    <col min="5425" max="5425" width="12.88671875" customWidth="1"/>
    <col min="5426" max="5426" width="0" hidden="1" customWidth="1"/>
    <col min="5427" max="5427" width="13.88671875" customWidth="1"/>
    <col min="5428" max="5428" width="0" hidden="1" customWidth="1"/>
    <col min="5429" max="5429" width="15.44140625" customWidth="1"/>
    <col min="5430" max="5431" width="0" hidden="1" customWidth="1"/>
    <col min="5432" max="5432" width="12.33203125" customWidth="1"/>
    <col min="5433" max="5433" width="0" hidden="1" customWidth="1"/>
    <col min="5634" max="5634" width="12.44140625" customWidth="1"/>
    <col min="5635" max="5636" width="12.33203125" customWidth="1"/>
    <col min="5637" max="5637" width="34.44140625" customWidth="1"/>
    <col min="5638" max="5638" width="11.5546875" customWidth="1"/>
    <col min="5639" max="5639" width="10.88671875" bestFit="1" customWidth="1"/>
    <col min="5640" max="5640" width="0" hidden="1" customWidth="1"/>
    <col min="5641" max="5641" width="8.5546875" bestFit="1" customWidth="1"/>
    <col min="5642" max="5642" width="0" hidden="1" customWidth="1"/>
    <col min="5644" max="5644" width="5.88671875" bestFit="1" customWidth="1"/>
    <col min="5645" max="5647" width="0" hidden="1" customWidth="1"/>
    <col min="5648" max="5648" width="7.33203125" customWidth="1"/>
    <col min="5649" max="5650" width="0" hidden="1" customWidth="1"/>
    <col min="5651" max="5651" width="6.5546875" customWidth="1"/>
    <col min="5652" max="5653" width="0" hidden="1" customWidth="1"/>
    <col min="5654" max="5654" width="6.6640625" bestFit="1" customWidth="1"/>
    <col min="5655" max="5657" width="0" hidden="1" customWidth="1"/>
    <col min="5658" max="5658" width="9" bestFit="1" customWidth="1"/>
    <col min="5659" max="5660" width="0" hidden="1" customWidth="1"/>
    <col min="5661" max="5661" width="9" customWidth="1"/>
    <col min="5662" max="5663" width="0" hidden="1" customWidth="1"/>
    <col min="5664" max="5664" width="11" customWidth="1"/>
    <col min="5665" max="5668" width="0" hidden="1" customWidth="1"/>
    <col min="5669" max="5669" width="9.5546875" customWidth="1"/>
    <col min="5670" max="5670" width="0" hidden="1" customWidth="1"/>
    <col min="5671" max="5671" width="16.5546875" customWidth="1"/>
    <col min="5672" max="5672" width="0" hidden="1" customWidth="1"/>
    <col min="5673" max="5673" width="7.33203125" bestFit="1" customWidth="1"/>
    <col min="5674" max="5674" width="0" hidden="1" customWidth="1"/>
    <col min="5675" max="5675" width="8.44140625" bestFit="1" customWidth="1"/>
    <col min="5676" max="5676" width="0" hidden="1" customWidth="1"/>
    <col min="5677" max="5677" width="11" customWidth="1"/>
    <col min="5678" max="5678" width="0" hidden="1" customWidth="1"/>
    <col min="5679" max="5679" width="7.44140625" bestFit="1" customWidth="1"/>
    <col min="5680" max="5680" width="0" hidden="1" customWidth="1"/>
    <col min="5681" max="5681" width="12.88671875" customWidth="1"/>
    <col min="5682" max="5682" width="0" hidden="1" customWidth="1"/>
    <col min="5683" max="5683" width="13.88671875" customWidth="1"/>
    <col min="5684" max="5684" width="0" hidden="1" customWidth="1"/>
    <col min="5685" max="5685" width="15.44140625" customWidth="1"/>
    <col min="5686" max="5687" width="0" hidden="1" customWidth="1"/>
    <col min="5688" max="5688" width="12.33203125" customWidth="1"/>
    <col min="5689" max="5689" width="0" hidden="1" customWidth="1"/>
    <col min="5890" max="5890" width="12.44140625" customWidth="1"/>
    <col min="5891" max="5892" width="12.33203125" customWidth="1"/>
    <col min="5893" max="5893" width="34.44140625" customWidth="1"/>
    <col min="5894" max="5894" width="11.5546875" customWidth="1"/>
    <col min="5895" max="5895" width="10.88671875" bestFit="1" customWidth="1"/>
    <col min="5896" max="5896" width="0" hidden="1" customWidth="1"/>
    <col min="5897" max="5897" width="8.5546875" bestFit="1" customWidth="1"/>
    <col min="5898" max="5898" width="0" hidden="1" customWidth="1"/>
    <col min="5900" max="5900" width="5.88671875" bestFit="1" customWidth="1"/>
    <col min="5901" max="5903" width="0" hidden="1" customWidth="1"/>
    <col min="5904" max="5904" width="7.33203125" customWidth="1"/>
    <col min="5905" max="5906" width="0" hidden="1" customWidth="1"/>
    <col min="5907" max="5907" width="6.5546875" customWidth="1"/>
    <col min="5908" max="5909" width="0" hidden="1" customWidth="1"/>
    <col min="5910" max="5910" width="6.6640625" bestFit="1" customWidth="1"/>
    <col min="5911" max="5913" width="0" hidden="1" customWidth="1"/>
    <col min="5914" max="5914" width="9" bestFit="1" customWidth="1"/>
    <col min="5915" max="5916" width="0" hidden="1" customWidth="1"/>
    <col min="5917" max="5917" width="9" customWidth="1"/>
    <col min="5918" max="5919" width="0" hidden="1" customWidth="1"/>
    <col min="5920" max="5920" width="11" customWidth="1"/>
    <col min="5921" max="5924" width="0" hidden="1" customWidth="1"/>
    <col min="5925" max="5925" width="9.5546875" customWidth="1"/>
    <col min="5926" max="5926" width="0" hidden="1" customWidth="1"/>
    <col min="5927" max="5927" width="16.5546875" customWidth="1"/>
    <col min="5928" max="5928" width="0" hidden="1" customWidth="1"/>
    <col min="5929" max="5929" width="7.33203125" bestFit="1" customWidth="1"/>
    <col min="5930" max="5930" width="0" hidden="1" customWidth="1"/>
    <col min="5931" max="5931" width="8.44140625" bestFit="1" customWidth="1"/>
    <col min="5932" max="5932" width="0" hidden="1" customWidth="1"/>
    <col min="5933" max="5933" width="11" customWidth="1"/>
    <col min="5934" max="5934" width="0" hidden="1" customWidth="1"/>
    <col min="5935" max="5935" width="7.44140625" bestFit="1" customWidth="1"/>
    <col min="5936" max="5936" width="0" hidden="1" customWidth="1"/>
    <col min="5937" max="5937" width="12.88671875" customWidth="1"/>
    <col min="5938" max="5938" width="0" hidden="1" customWidth="1"/>
    <col min="5939" max="5939" width="13.88671875" customWidth="1"/>
    <col min="5940" max="5940" width="0" hidden="1" customWidth="1"/>
    <col min="5941" max="5941" width="15.44140625" customWidth="1"/>
    <col min="5942" max="5943" width="0" hidden="1" customWidth="1"/>
    <col min="5944" max="5944" width="12.33203125" customWidth="1"/>
    <col min="5945" max="5945" width="0" hidden="1" customWidth="1"/>
    <col min="6146" max="6146" width="12.44140625" customWidth="1"/>
    <col min="6147" max="6148" width="12.33203125" customWidth="1"/>
    <col min="6149" max="6149" width="34.44140625" customWidth="1"/>
    <col min="6150" max="6150" width="11.5546875" customWidth="1"/>
    <col min="6151" max="6151" width="10.88671875" bestFit="1" customWidth="1"/>
    <col min="6152" max="6152" width="0" hidden="1" customWidth="1"/>
    <col min="6153" max="6153" width="8.5546875" bestFit="1" customWidth="1"/>
    <col min="6154" max="6154" width="0" hidden="1" customWidth="1"/>
    <col min="6156" max="6156" width="5.88671875" bestFit="1" customWidth="1"/>
    <col min="6157" max="6159" width="0" hidden="1" customWidth="1"/>
    <col min="6160" max="6160" width="7.33203125" customWidth="1"/>
    <col min="6161" max="6162" width="0" hidden="1" customWidth="1"/>
    <col min="6163" max="6163" width="6.5546875" customWidth="1"/>
    <col min="6164" max="6165" width="0" hidden="1" customWidth="1"/>
    <col min="6166" max="6166" width="6.6640625" bestFit="1" customWidth="1"/>
    <col min="6167" max="6169" width="0" hidden="1" customWidth="1"/>
    <col min="6170" max="6170" width="9" bestFit="1" customWidth="1"/>
    <col min="6171" max="6172" width="0" hidden="1" customWidth="1"/>
    <col min="6173" max="6173" width="9" customWidth="1"/>
    <col min="6174" max="6175" width="0" hidden="1" customWidth="1"/>
    <col min="6176" max="6176" width="11" customWidth="1"/>
    <col min="6177" max="6180" width="0" hidden="1" customWidth="1"/>
    <col min="6181" max="6181" width="9.5546875" customWidth="1"/>
    <col min="6182" max="6182" width="0" hidden="1" customWidth="1"/>
    <col min="6183" max="6183" width="16.5546875" customWidth="1"/>
    <col min="6184" max="6184" width="0" hidden="1" customWidth="1"/>
    <col min="6185" max="6185" width="7.33203125" bestFit="1" customWidth="1"/>
    <col min="6186" max="6186" width="0" hidden="1" customWidth="1"/>
    <col min="6187" max="6187" width="8.44140625" bestFit="1" customWidth="1"/>
    <col min="6188" max="6188" width="0" hidden="1" customWidth="1"/>
    <col min="6189" max="6189" width="11" customWidth="1"/>
    <col min="6190" max="6190" width="0" hidden="1" customWidth="1"/>
    <col min="6191" max="6191" width="7.44140625" bestFit="1" customWidth="1"/>
    <col min="6192" max="6192" width="0" hidden="1" customWidth="1"/>
    <col min="6193" max="6193" width="12.88671875" customWidth="1"/>
    <col min="6194" max="6194" width="0" hidden="1" customWidth="1"/>
    <col min="6195" max="6195" width="13.88671875" customWidth="1"/>
    <col min="6196" max="6196" width="0" hidden="1" customWidth="1"/>
    <col min="6197" max="6197" width="15.44140625" customWidth="1"/>
    <col min="6198" max="6199" width="0" hidden="1" customWidth="1"/>
    <col min="6200" max="6200" width="12.33203125" customWidth="1"/>
    <col min="6201" max="6201" width="0" hidden="1" customWidth="1"/>
    <col min="6402" max="6402" width="12.44140625" customWidth="1"/>
    <col min="6403" max="6404" width="12.33203125" customWidth="1"/>
    <col min="6405" max="6405" width="34.44140625" customWidth="1"/>
    <col min="6406" max="6406" width="11.5546875" customWidth="1"/>
    <col min="6407" max="6407" width="10.88671875" bestFit="1" customWidth="1"/>
    <col min="6408" max="6408" width="0" hidden="1" customWidth="1"/>
    <col min="6409" max="6409" width="8.5546875" bestFit="1" customWidth="1"/>
    <col min="6410" max="6410" width="0" hidden="1" customWidth="1"/>
    <col min="6412" max="6412" width="5.88671875" bestFit="1" customWidth="1"/>
    <col min="6413" max="6415" width="0" hidden="1" customWidth="1"/>
    <col min="6416" max="6416" width="7.33203125" customWidth="1"/>
    <col min="6417" max="6418" width="0" hidden="1" customWidth="1"/>
    <col min="6419" max="6419" width="6.5546875" customWidth="1"/>
    <col min="6420" max="6421" width="0" hidden="1" customWidth="1"/>
    <col min="6422" max="6422" width="6.6640625" bestFit="1" customWidth="1"/>
    <col min="6423" max="6425" width="0" hidden="1" customWidth="1"/>
    <col min="6426" max="6426" width="9" bestFit="1" customWidth="1"/>
    <col min="6427" max="6428" width="0" hidden="1" customWidth="1"/>
    <col min="6429" max="6429" width="9" customWidth="1"/>
    <col min="6430" max="6431" width="0" hidden="1" customWidth="1"/>
    <col min="6432" max="6432" width="11" customWidth="1"/>
    <col min="6433" max="6436" width="0" hidden="1" customWidth="1"/>
    <col min="6437" max="6437" width="9.5546875" customWidth="1"/>
    <col min="6438" max="6438" width="0" hidden="1" customWidth="1"/>
    <col min="6439" max="6439" width="16.5546875" customWidth="1"/>
    <col min="6440" max="6440" width="0" hidden="1" customWidth="1"/>
    <col min="6441" max="6441" width="7.33203125" bestFit="1" customWidth="1"/>
    <col min="6442" max="6442" width="0" hidden="1" customWidth="1"/>
    <col min="6443" max="6443" width="8.44140625" bestFit="1" customWidth="1"/>
    <col min="6444" max="6444" width="0" hidden="1" customWidth="1"/>
    <col min="6445" max="6445" width="11" customWidth="1"/>
    <col min="6446" max="6446" width="0" hidden="1" customWidth="1"/>
    <col min="6447" max="6447" width="7.44140625" bestFit="1" customWidth="1"/>
    <col min="6448" max="6448" width="0" hidden="1" customWidth="1"/>
    <col min="6449" max="6449" width="12.88671875" customWidth="1"/>
    <col min="6450" max="6450" width="0" hidden="1" customWidth="1"/>
    <col min="6451" max="6451" width="13.88671875" customWidth="1"/>
    <col min="6452" max="6452" width="0" hidden="1" customWidth="1"/>
    <col min="6453" max="6453" width="15.44140625" customWidth="1"/>
    <col min="6454" max="6455" width="0" hidden="1" customWidth="1"/>
    <col min="6456" max="6456" width="12.33203125" customWidth="1"/>
    <col min="6457" max="6457" width="0" hidden="1" customWidth="1"/>
    <col min="6658" max="6658" width="12.44140625" customWidth="1"/>
    <col min="6659" max="6660" width="12.33203125" customWidth="1"/>
    <col min="6661" max="6661" width="34.44140625" customWidth="1"/>
    <col min="6662" max="6662" width="11.5546875" customWidth="1"/>
    <col min="6663" max="6663" width="10.88671875" bestFit="1" customWidth="1"/>
    <col min="6664" max="6664" width="0" hidden="1" customWidth="1"/>
    <col min="6665" max="6665" width="8.5546875" bestFit="1" customWidth="1"/>
    <col min="6666" max="6666" width="0" hidden="1" customWidth="1"/>
    <col min="6668" max="6668" width="5.88671875" bestFit="1" customWidth="1"/>
    <col min="6669" max="6671" width="0" hidden="1" customWidth="1"/>
    <col min="6672" max="6672" width="7.33203125" customWidth="1"/>
    <col min="6673" max="6674" width="0" hidden="1" customWidth="1"/>
    <col min="6675" max="6675" width="6.5546875" customWidth="1"/>
    <col min="6676" max="6677" width="0" hidden="1" customWidth="1"/>
    <col min="6678" max="6678" width="6.6640625" bestFit="1" customWidth="1"/>
    <col min="6679" max="6681" width="0" hidden="1" customWidth="1"/>
    <col min="6682" max="6682" width="9" bestFit="1" customWidth="1"/>
    <col min="6683" max="6684" width="0" hidden="1" customWidth="1"/>
    <col min="6685" max="6685" width="9" customWidth="1"/>
    <col min="6686" max="6687" width="0" hidden="1" customWidth="1"/>
    <col min="6688" max="6688" width="11" customWidth="1"/>
    <col min="6689" max="6692" width="0" hidden="1" customWidth="1"/>
    <col min="6693" max="6693" width="9.5546875" customWidth="1"/>
    <col min="6694" max="6694" width="0" hidden="1" customWidth="1"/>
    <col min="6695" max="6695" width="16.5546875" customWidth="1"/>
    <col min="6696" max="6696" width="0" hidden="1" customWidth="1"/>
    <col min="6697" max="6697" width="7.33203125" bestFit="1" customWidth="1"/>
    <col min="6698" max="6698" width="0" hidden="1" customWidth="1"/>
    <col min="6699" max="6699" width="8.44140625" bestFit="1" customWidth="1"/>
    <col min="6700" max="6700" width="0" hidden="1" customWidth="1"/>
    <col min="6701" max="6701" width="11" customWidth="1"/>
    <col min="6702" max="6702" width="0" hidden="1" customWidth="1"/>
    <col min="6703" max="6703" width="7.44140625" bestFit="1" customWidth="1"/>
    <col min="6704" max="6704" width="0" hidden="1" customWidth="1"/>
    <col min="6705" max="6705" width="12.88671875" customWidth="1"/>
    <col min="6706" max="6706" width="0" hidden="1" customWidth="1"/>
    <col min="6707" max="6707" width="13.88671875" customWidth="1"/>
    <col min="6708" max="6708" width="0" hidden="1" customWidth="1"/>
    <col min="6709" max="6709" width="15.44140625" customWidth="1"/>
    <col min="6710" max="6711" width="0" hidden="1" customWidth="1"/>
    <col min="6712" max="6712" width="12.33203125" customWidth="1"/>
    <col min="6713" max="6713" width="0" hidden="1" customWidth="1"/>
    <col min="6914" max="6914" width="12.44140625" customWidth="1"/>
    <col min="6915" max="6916" width="12.33203125" customWidth="1"/>
    <col min="6917" max="6917" width="34.44140625" customWidth="1"/>
    <col min="6918" max="6918" width="11.5546875" customWidth="1"/>
    <col min="6919" max="6919" width="10.88671875" bestFit="1" customWidth="1"/>
    <col min="6920" max="6920" width="0" hidden="1" customWidth="1"/>
    <col min="6921" max="6921" width="8.5546875" bestFit="1" customWidth="1"/>
    <col min="6922" max="6922" width="0" hidden="1" customWidth="1"/>
    <col min="6924" max="6924" width="5.88671875" bestFit="1" customWidth="1"/>
    <col min="6925" max="6927" width="0" hidden="1" customWidth="1"/>
    <col min="6928" max="6928" width="7.33203125" customWidth="1"/>
    <col min="6929" max="6930" width="0" hidden="1" customWidth="1"/>
    <col min="6931" max="6931" width="6.5546875" customWidth="1"/>
    <col min="6932" max="6933" width="0" hidden="1" customWidth="1"/>
    <col min="6934" max="6934" width="6.6640625" bestFit="1" customWidth="1"/>
    <col min="6935" max="6937" width="0" hidden="1" customWidth="1"/>
    <col min="6938" max="6938" width="9" bestFit="1" customWidth="1"/>
    <col min="6939" max="6940" width="0" hidden="1" customWidth="1"/>
    <col min="6941" max="6941" width="9" customWidth="1"/>
    <col min="6942" max="6943" width="0" hidden="1" customWidth="1"/>
    <col min="6944" max="6944" width="11" customWidth="1"/>
    <col min="6945" max="6948" width="0" hidden="1" customWidth="1"/>
    <col min="6949" max="6949" width="9.5546875" customWidth="1"/>
    <col min="6950" max="6950" width="0" hidden="1" customWidth="1"/>
    <col min="6951" max="6951" width="16.5546875" customWidth="1"/>
    <col min="6952" max="6952" width="0" hidden="1" customWidth="1"/>
    <col min="6953" max="6953" width="7.33203125" bestFit="1" customWidth="1"/>
    <col min="6954" max="6954" width="0" hidden="1" customWidth="1"/>
    <col min="6955" max="6955" width="8.44140625" bestFit="1" customWidth="1"/>
    <col min="6956" max="6956" width="0" hidden="1" customWidth="1"/>
    <col min="6957" max="6957" width="11" customWidth="1"/>
    <col min="6958" max="6958" width="0" hidden="1" customWidth="1"/>
    <col min="6959" max="6959" width="7.44140625" bestFit="1" customWidth="1"/>
    <col min="6960" max="6960" width="0" hidden="1" customWidth="1"/>
    <col min="6961" max="6961" width="12.88671875" customWidth="1"/>
    <col min="6962" max="6962" width="0" hidden="1" customWidth="1"/>
    <col min="6963" max="6963" width="13.88671875" customWidth="1"/>
    <col min="6964" max="6964" width="0" hidden="1" customWidth="1"/>
    <col min="6965" max="6965" width="15.44140625" customWidth="1"/>
    <col min="6966" max="6967" width="0" hidden="1" customWidth="1"/>
    <col min="6968" max="6968" width="12.33203125" customWidth="1"/>
    <col min="6969" max="6969" width="0" hidden="1" customWidth="1"/>
    <col min="7170" max="7170" width="12.44140625" customWidth="1"/>
    <col min="7171" max="7172" width="12.33203125" customWidth="1"/>
    <col min="7173" max="7173" width="34.44140625" customWidth="1"/>
    <col min="7174" max="7174" width="11.5546875" customWidth="1"/>
    <col min="7175" max="7175" width="10.88671875" bestFit="1" customWidth="1"/>
    <col min="7176" max="7176" width="0" hidden="1" customWidth="1"/>
    <col min="7177" max="7177" width="8.5546875" bestFit="1" customWidth="1"/>
    <col min="7178" max="7178" width="0" hidden="1" customWidth="1"/>
    <col min="7180" max="7180" width="5.88671875" bestFit="1" customWidth="1"/>
    <col min="7181" max="7183" width="0" hidden="1" customWidth="1"/>
    <col min="7184" max="7184" width="7.33203125" customWidth="1"/>
    <col min="7185" max="7186" width="0" hidden="1" customWidth="1"/>
    <col min="7187" max="7187" width="6.5546875" customWidth="1"/>
    <col min="7188" max="7189" width="0" hidden="1" customWidth="1"/>
    <col min="7190" max="7190" width="6.6640625" bestFit="1" customWidth="1"/>
    <col min="7191" max="7193" width="0" hidden="1" customWidth="1"/>
    <col min="7194" max="7194" width="9" bestFit="1" customWidth="1"/>
    <col min="7195" max="7196" width="0" hidden="1" customWidth="1"/>
    <col min="7197" max="7197" width="9" customWidth="1"/>
    <col min="7198" max="7199" width="0" hidden="1" customWidth="1"/>
    <col min="7200" max="7200" width="11" customWidth="1"/>
    <col min="7201" max="7204" width="0" hidden="1" customWidth="1"/>
    <col min="7205" max="7205" width="9.5546875" customWidth="1"/>
    <col min="7206" max="7206" width="0" hidden="1" customWidth="1"/>
    <col min="7207" max="7207" width="16.5546875" customWidth="1"/>
    <col min="7208" max="7208" width="0" hidden="1" customWidth="1"/>
    <col min="7209" max="7209" width="7.33203125" bestFit="1" customWidth="1"/>
    <col min="7210" max="7210" width="0" hidden="1" customWidth="1"/>
    <col min="7211" max="7211" width="8.44140625" bestFit="1" customWidth="1"/>
    <col min="7212" max="7212" width="0" hidden="1" customWidth="1"/>
    <col min="7213" max="7213" width="11" customWidth="1"/>
    <col min="7214" max="7214" width="0" hidden="1" customWidth="1"/>
    <col min="7215" max="7215" width="7.44140625" bestFit="1" customWidth="1"/>
    <col min="7216" max="7216" width="0" hidden="1" customWidth="1"/>
    <col min="7217" max="7217" width="12.88671875" customWidth="1"/>
    <col min="7218" max="7218" width="0" hidden="1" customWidth="1"/>
    <col min="7219" max="7219" width="13.88671875" customWidth="1"/>
    <col min="7220" max="7220" width="0" hidden="1" customWidth="1"/>
    <col min="7221" max="7221" width="15.44140625" customWidth="1"/>
    <col min="7222" max="7223" width="0" hidden="1" customWidth="1"/>
    <col min="7224" max="7224" width="12.33203125" customWidth="1"/>
    <col min="7225" max="7225" width="0" hidden="1" customWidth="1"/>
    <col min="7426" max="7426" width="12.44140625" customWidth="1"/>
    <col min="7427" max="7428" width="12.33203125" customWidth="1"/>
    <col min="7429" max="7429" width="34.44140625" customWidth="1"/>
    <col min="7430" max="7430" width="11.5546875" customWidth="1"/>
    <col min="7431" max="7431" width="10.88671875" bestFit="1" customWidth="1"/>
    <col min="7432" max="7432" width="0" hidden="1" customWidth="1"/>
    <col min="7433" max="7433" width="8.5546875" bestFit="1" customWidth="1"/>
    <col min="7434" max="7434" width="0" hidden="1" customWidth="1"/>
    <col min="7436" max="7436" width="5.88671875" bestFit="1" customWidth="1"/>
    <col min="7437" max="7439" width="0" hidden="1" customWidth="1"/>
    <col min="7440" max="7440" width="7.33203125" customWidth="1"/>
    <col min="7441" max="7442" width="0" hidden="1" customWidth="1"/>
    <col min="7443" max="7443" width="6.5546875" customWidth="1"/>
    <col min="7444" max="7445" width="0" hidden="1" customWidth="1"/>
    <col min="7446" max="7446" width="6.6640625" bestFit="1" customWidth="1"/>
    <col min="7447" max="7449" width="0" hidden="1" customWidth="1"/>
    <col min="7450" max="7450" width="9" bestFit="1" customWidth="1"/>
    <col min="7451" max="7452" width="0" hidden="1" customWidth="1"/>
    <col min="7453" max="7453" width="9" customWidth="1"/>
    <col min="7454" max="7455" width="0" hidden="1" customWidth="1"/>
    <col min="7456" max="7456" width="11" customWidth="1"/>
    <col min="7457" max="7460" width="0" hidden="1" customWidth="1"/>
    <col min="7461" max="7461" width="9.5546875" customWidth="1"/>
    <col min="7462" max="7462" width="0" hidden="1" customWidth="1"/>
    <col min="7463" max="7463" width="16.5546875" customWidth="1"/>
    <col min="7464" max="7464" width="0" hidden="1" customWidth="1"/>
    <col min="7465" max="7465" width="7.33203125" bestFit="1" customWidth="1"/>
    <col min="7466" max="7466" width="0" hidden="1" customWidth="1"/>
    <col min="7467" max="7467" width="8.44140625" bestFit="1" customWidth="1"/>
    <col min="7468" max="7468" width="0" hidden="1" customWidth="1"/>
    <col min="7469" max="7469" width="11" customWidth="1"/>
    <col min="7470" max="7470" width="0" hidden="1" customWidth="1"/>
    <col min="7471" max="7471" width="7.44140625" bestFit="1" customWidth="1"/>
    <col min="7472" max="7472" width="0" hidden="1" customWidth="1"/>
    <col min="7473" max="7473" width="12.88671875" customWidth="1"/>
    <col min="7474" max="7474" width="0" hidden="1" customWidth="1"/>
    <col min="7475" max="7475" width="13.88671875" customWidth="1"/>
    <col min="7476" max="7476" width="0" hidden="1" customWidth="1"/>
    <col min="7477" max="7477" width="15.44140625" customWidth="1"/>
    <col min="7478" max="7479" width="0" hidden="1" customWidth="1"/>
    <col min="7480" max="7480" width="12.33203125" customWidth="1"/>
    <col min="7481" max="7481" width="0" hidden="1" customWidth="1"/>
    <col min="7682" max="7682" width="12.44140625" customWidth="1"/>
    <col min="7683" max="7684" width="12.33203125" customWidth="1"/>
    <col min="7685" max="7685" width="34.44140625" customWidth="1"/>
    <col min="7686" max="7686" width="11.5546875" customWidth="1"/>
    <col min="7687" max="7687" width="10.88671875" bestFit="1" customWidth="1"/>
    <col min="7688" max="7688" width="0" hidden="1" customWidth="1"/>
    <col min="7689" max="7689" width="8.5546875" bestFit="1" customWidth="1"/>
    <col min="7690" max="7690" width="0" hidden="1" customWidth="1"/>
    <col min="7692" max="7692" width="5.88671875" bestFit="1" customWidth="1"/>
    <col min="7693" max="7695" width="0" hidden="1" customWidth="1"/>
    <col min="7696" max="7696" width="7.33203125" customWidth="1"/>
    <col min="7697" max="7698" width="0" hidden="1" customWidth="1"/>
    <col min="7699" max="7699" width="6.5546875" customWidth="1"/>
    <col min="7700" max="7701" width="0" hidden="1" customWidth="1"/>
    <col min="7702" max="7702" width="6.6640625" bestFit="1" customWidth="1"/>
    <col min="7703" max="7705" width="0" hidden="1" customWidth="1"/>
    <col min="7706" max="7706" width="9" bestFit="1" customWidth="1"/>
    <col min="7707" max="7708" width="0" hidden="1" customWidth="1"/>
    <col min="7709" max="7709" width="9" customWidth="1"/>
    <col min="7710" max="7711" width="0" hidden="1" customWidth="1"/>
    <col min="7712" max="7712" width="11" customWidth="1"/>
    <col min="7713" max="7716" width="0" hidden="1" customWidth="1"/>
    <col min="7717" max="7717" width="9.5546875" customWidth="1"/>
    <col min="7718" max="7718" width="0" hidden="1" customWidth="1"/>
    <col min="7719" max="7719" width="16.5546875" customWidth="1"/>
    <col min="7720" max="7720" width="0" hidden="1" customWidth="1"/>
    <col min="7721" max="7721" width="7.33203125" bestFit="1" customWidth="1"/>
    <col min="7722" max="7722" width="0" hidden="1" customWidth="1"/>
    <col min="7723" max="7723" width="8.44140625" bestFit="1" customWidth="1"/>
    <col min="7724" max="7724" width="0" hidden="1" customWidth="1"/>
    <col min="7725" max="7725" width="11" customWidth="1"/>
    <col min="7726" max="7726" width="0" hidden="1" customWidth="1"/>
    <col min="7727" max="7727" width="7.44140625" bestFit="1" customWidth="1"/>
    <col min="7728" max="7728" width="0" hidden="1" customWidth="1"/>
    <col min="7729" max="7729" width="12.88671875" customWidth="1"/>
    <col min="7730" max="7730" width="0" hidden="1" customWidth="1"/>
    <col min="7731" max="7731" width="13.88671875" customWidth="1"/>
    <col min="7732" max="7732" width="0" hidden="1" customWidth="1"/>
    <col min="7733" max="7733" width="15.44140625" customWidth="1"/>
    <col min="7734" max="7735" width="0" hidden="1" customWidth="1"/>
    <col min="7736" max="7736" width="12.33203125" customWidth="1"/>
    <col min="7737" max="7737" width="0" hidden="1" customWidth="1"/>
    <col min="7938" max="7938" width="12.44140625" customWidth="1"/>
    <col min="7939" max="7940" width="12.33203125" customWidth="1"/>
    <col min="7941" max="7941" width="34.44140625" customWidth="1"/>
    <col min="7942" max="7942" width="11.5546875" customWidth="1"/>
    <col min="7943" max="7943" width="10.88671875" bestFit="1" customWidth="1"/>
    <col min="7944" max="7944" width="0" hidden="1" customWidth="1"/>
    <col min="7945" max="7945" width="8.5546875" bestFit="1" customWidth="1"/>
    <col min="7946" max="7946" width="0" hidden="1" customWidth="1"/>
    <col min="7948" max="7948" width="5.88671875" bestFit="1" customWidth="1"/>
    <col min="7949" max="7951" width="0" hidden="1" customWidth="1"/>
    <col min="7952" max="7952" width="7.33203125" customWidth="1"/>
    <col min="7953" max="7954" width="0" hidden="1" customWidth="1"/>
    <col min="7955" max="7955" width="6.5546875" customWidth="1"/>
    <col min="7956" max="7957" width="0" hidden="1" customWidth="1"/>
    <col min="7958" max="7958" width="6.6640625" bestFit="1" customWidth="1"/>
    <col min="7959" max="7961" width="0" hidden="1" customWidth="1"/>
    <col min="7962" max="7962" width="9" bestFit="1" customWidth="1"/>
    <col min="7963" max="7964" width="0" hidden="1" customWidth="1"/>
    <col min="7965" max="7965" width="9" customWidth="1"/>
    <col min="7966" max="7967" width="0" hidden="1" customWidth="1"/>
    <col min="7968" max="7968" width="11" customWidth="1"/>
    <col min="7969" max="7972" width="0" hidden="1" customWidth="1"/>
    <col min="7973" max="7973" width="9.5546875" customWidth="1"/>
    <col min="7974" max="7974" width="0" hidden="1" customWidth="1"/>
    <col min="7975" max="7975" width="16.5546875" customWidth="1"/>
    <col min="7976" max="7976" width="0" hidden="1" customWidth="1"/>
    <col min="7977" max="7977" width="7.33203125" bestFit="1" customWidth="1"/>
    <col min="7978" max="7978" width="0" hidden="1" customWidth="1"/>
    <col min="7979" max="7979" width="8.44140625" bestFit="1" customWidth="1"/>
    <col min="7980" max="7980" width="0" hidden="1" customWidth="1"/>
    <col min="7981" max="7981" width="11" customWidth="1"/>
    <col min="7982" max="7982" width="0" hidden="1" customWidth="1"/>
    <col min="7983" max="7983" width="7.44140625" bestFit="1" customWidth="1"/>
    <col min="7984" max="7984" width="0" hidden="1" customWidth="1"/>
    <col min="7985" max="7985" width="12.88671875" customWidth="1"/>
    <col min="7986" max="7986" width="0" hidden="1" customWidth="1"/>
    <col min="7987" max="7987" width="13.88671875" customWidth="1"/>
    <col min="7988" max="7988" width="0" hidden="1" customWidth="1"/>
    <col min="7989" max="7989" width="15.44140625" customWidth="1"/>
    <col min="7990" max="7991" width="0" hidden="1" customWidth="1"/>
    <col min="7992" max="7992" width="12.33203125" customWidth="1"/>
    <col min="7993" max="7993" width="0" hidden="1" customWidth="1"/>
    <col min="8194" max="8194" width="12.44140625" customWidth="1"/>
    <col min="8195" max="8196" width="12.33203125" customWidth="1"/>
    <col min="8197" max="8197" width="34.44140625" customWidth="1"/>
    <col min="8198" max="8198" width="11.5546875" customWidth="1"/>
    <col min="8199" max="8199" width="10.88671875" bestFit="1" customWidth="1"/>
    <col min="8200" max="8200" width="0" hidden="1" customWidth="1"/>
    <col min="8201" max="8201" width="8.5546875" bestFit="1" customWidth="1"/>
    <col min="8202" max="8202" width="0" hidden="1" customWidth="1"/>
    <col min="8204" max="8204" width="5.88671875" bestFit="1" customWidth="1"/>
    <col min="8205" max="8207" width="0" hidden="1" customWidth="1"/>
    <col min="8208" max="8208" width="7.33203125" customWidth="1"/>
    <col min="8209" max="8210" width="0" hidden="1" customWidth="1"/>
    <col min="8211" max="8211" width="6.5546875" customWidth="1"/>
    <col min="8212" max="8213" width="0" hidden="1" customWidth="1"/>
    <col min="8214" max="8214" width="6.6640625" bestFit="1" customWidth="1"/>
    <col min="8215" max="8217" width="0" hidden="1" customWidth="1"/>
    <col min="8218" max="8218" width="9" bestFit="1" customWidth="1"/>
    <col min="8219" max="8220" width="0" hidden="1" customWidth="1"/>
    <col min="8221" max="8221" width="9" customWidth="1"/>
    <col min="8222" max="8223" width="0" hidden="1" customWidth="1"/>
    <col min="8224" max="8224" width="11" customWidth="1"/>
    <col min="8225" max="8228" width="0" hidden="1" customWidth="1"/>
    <col min="8229" max="8229" width="9.5546875" customWidth="1"/>
    <col min="8230" max="8230" width="0" hidden="1" customWidth="1"/>
    <col min="8231" max="8231" width="16.5546875" customWidth="1"/>
    <col min="8232" max="8232" width="0" hidden="1" customWidth="1"/>
    <col min="8233" max="8233" width="7.33203125" bestFit="1" customWidth="1"/>
    <col min="8234" max="8234" width="0" hidden="1" customWidth="1"/>
    <col min="8235" max="8235" width="8.44140625" bestFit="1" customWidth="1"/>
    <col min="8236" max="8236" width="0" hidden="1" customWidth="1"/>
    <col min="8237" max="8237" width="11" customWidth="1"/>
    <col min="8238" max="8238" width="0" hidden="1" customWidth="1"/>
    <col min="8239" max="8239" width="7.44140625" bestFit="1" customWidth="1"/>
    <col min="8240" max="8240" width="0" hidden="1" customWidth="1"/>
    <col min="8241" max="8241" width="12.88671875" customWidth="1"/>
    <col min="8242" max="8242" width="0" hidden="1" customWidth="1"/>
    <col min="8243" max="8243" width="13.88671875" customWidth="1"/>
    <col min="8244" max="8244" width="0" hidden="1" customWidth="1"/>
    <col min="8245" max="8245" width="15.44140625" customWidth="1"/>
    <col min="8246" max="8247" width="0" hidden="1" customWidth="1"/>
    <col min="8248" max="8248" width="12.33203125" customWidth="1"/>
    <col min="8249" max="8249" width="0" hidden="1" customWidth="1"/>
    <col min="8450" max="8450" width="12.44140625" customWidth="1"/>
    <col min="8451" max="8452" width="12.33203125" customWidth="1"/>
    <col min="8453" max="8453" width="34.44140625" customWidth="1"/>
    <col min="8454" max="8454" width="11.5546875" customWidth="1"/>
    <col min="8455" max="8455" width="10.88671875" bestFit="1" customWidth="1"/>
    <col min="8456" max="8456" width="0" hidden="1" customWidth="1"/>
    <col min="8457" max="8457" width="8.5546875" bestFit="1" customWidth="1"/>
    <col min="8458" max="8458" width="0" hidden="1" customWidth="1"/>
    <col min="8460" max="8460" width="5.88671875" bestFit="1" customWidth="1"/>
    <col min="8461" max="8463" width="0" hidden="1" customWidth="1"/>
    <col min="8464" max="8464" width="7.33203125" customWidth="1"/>
    <col min="8465" max="8466" width="0" hidden="1" customWidth="1"/>
    <col min="8467" max="8467" width="6.5546875" customWidth="1"/>
    <col min="8468" max="8469" width="0" hidden="1" customWidth="1"/>
    <col min="8470" max="8470" width="6.6640625" bestFit="1" customWidth="1"/>
    <col min="8471" max="8473" width="0" hidden="1" customWidth="1"/>
    <col min="8474" max="8474" width="9" bestFit="1" customWidth="1"/>
    <col min="8475" max="8476" width="0" hidden="1" customWidth="1"/>
    <col min="8477" max="8477" width="9" customWidth="1"/>
    <col min="8478" max="8479" width="0" hidden="1" customWidth="1"/>
    <col min="8480" max="8480" width="11" customWidth="1"/>
    <col min="8481" max="8484" width="0" hidden="1" customWidth="1"/>
    <col min="8485" max="8485" width="9.5546875" customWidth="1"/>
    <col min="8486" max="8486" width="0" hidden="1" customWidth="1"/>
    <col min="8487" max="8487" width="16.5546875" customWidth="1"/>
    <col min="8488" max="8488" width="0" hidden="1" customWidth="1"/>
    <col min="8489" max="8489" width="7.33203125" bestFit="1" customWidth="1"/>
    <col min="8490" max="8490" width="0" hidden="1" customWidth="1"/>
    <col min="8491" max="8491" width="8.44140625" bestFit="1" customWidth="1"/>
    <col min="8492" max="8492" width="0" hidden="1" customWidth="1"/>
    <col min="8493" max="8493" width="11" customWidth="1"/>
    <col min="8494" max="8494" width="0" hidden="1" customWidth="1"/>
    <col min="8495" max="8495" width="7.44140625" bestFit="1" customWidth="1"/>
    <col min="8496" max="8496" width="0" hidden="1" customWidth="1"/>
    <col min="8497" max="8497" width="12.88671875" customWidth="1"/>
    <col min="8498" max="8498" width="0" hidden="1" customWidth="1"/>
    <col min="8499" max="8499" width="13.88671875" customWidth="1"/>
    <col min="8500" max="8500" width="0" hidden="1" customWidth="1"/>
    <col min="8501" max="8501" width="15.44140625" customWidth="1"/>
    <col min="8502" max="8503" width="0" hidden="1" customWidth="1"/>
    <col min="8504" max="8504" width="12.33203125" customWidth="1"/>
    <col min="8505" max="8505" width="0" hidden="1" customWidth="1"/>
    <col min="8706" max="8706" width="12.44140625" customWidth="1"/>
    <col min="8707" max="8708" width="12.33203125" customWidth="1"/>
    <col min="8709" max="8709" width="34.44140625" customWidth="1"/>
    <col min="8710" max="8710" width="11.5546875" customWidth="1"/>
    <col min="8711" max="8711" width="10.88671875" bestFit="1" customWidth="1"/>
    <col min="8712" max="8712" width="0" hidden="1" customWidth="1"/>
    <col min="8713" max="8713" width="8.5546875" bestFit="1" customWidth="1"/>
    <col min="8714" max="8714" width="0" hidden="1" customWidth="1"/>
    <col min="8716" max="8716" width="5.88671875" bestFit="1" customWidth="1"/>
    <col min="8717" max="8719" width="0" hidden="1" customWidth="1"/>
    <col min="8720" max="8720" width="7.33203125" customWidth="1"/>
    <col min="8721" max="8722" width="0" hidden="1" customWidth="1"/>
    <col min="8723" max="8723" width="6.5546875" customWidth="1"/>
    <col min="8724" max="8725" width="0" hidden="1" customWidth="1"/>
    <col min="8726" max="8726" width="6.6640625" bestFit="1" customWidth="1"/>
    <col min="8727" max="8729" width="0" hidden="1" customWidth="1"/>
    <col min="8730" max="8730" width="9" bestFit="1" customWidth="1"/>
    <col min="8731" max="8732" width="0" hidden="1" customWidth="1"/>
    <col min="8733" max="8733" width="9" customWidth="1"/>
    <col min="8734" max="8735" width="0" hidden="1" customWidth="1"/>
    <col min="8736" max="8736" width="11" customWidth="1"/>
    <col min="8737" max="8740" width="0" hidden="1" customWidth="1"/>
    <col min="8741" max="8741" width="9.5546875" customWidth="1"/>
    <col min="8742" max="8742" width="0" hidden="1" customWidth="1"/>
    <col min="8743" max="8743" width="16.5546875" customWidth="1"/>
    <col min="8744" max="8744" width="0" hidden="1" customWidth="1"/>
    <col min="8745" max="8745" width="7.33203125" bestFit="1" customWidth="1"/>
    <col min="8746" max="8746" width="0" hidden="1" customWidth="1"/>
    <col min="8747" max="8747" width="8.44140625" bestFit="1" customWidth="1"/>
    <col min="8748" max="8748" width="0" hidden="1" customWidth="1"/>
    <col min="8749" max="8749" width="11" customWidth="1"/>
    <col min="8750" max="8750" width="0" hidden="1" customWidth="1"/>
    <col min="8751" max="8751" width="7.44140625" bestFit="1" customWidth="1"/>
    <col min="8752" max="8752" width="0" hidden="1" customWidth="1"/>
    <col min="8753" max="8753" width="12.88671875" customWidth="1"/>
    <col min="8754" max="8754" width="0" hidden="1" customWidth="1"/>
    <col min="8755" max="8755" width="13.88671875" customWidth="1"/>
    <col min="8756" max="8756" width="0" hidden="1" customWidth="1"/>
    <col min="8757" max="8757" width="15.44140625" customWidth="1"/>
    <col min="8758" max="8759" width="0" hidden="1" customWidth="1"/>
    <col min="8760" max="8760" width="12.33203125" customWidth="1"/>
    <col min="8761" max="8761" width="0" hidden="1" customWidth="1"/>
    <col min="8962" max="8962" width="12.44140625" customWidth="1"/>
    <col min="8963" max="8964" width="12.33203125" customWidth="1"/>
    <col min="8965" max="8965" width="34.44140625" customWidth="1"/>
    <col min="8966" max="8966" width="11.5546875" customWidth="1"/>
    <col min="8967" max="8967" width="10.88671875" bestFit="1" customWidth="1"/>
    <col min="8968" max="8968" width="0" hidden="1" customWidth="1"/>
    <col min="8969" max="8969" width="8.5546875" bestFit="1" customWidth="1"/>
    <col min="8970" max="8970" width="0" hidden="1" customWidth="1"/>
    <col min="8972" max="8972" width="5.88671875" bestFit="1" customWidth="1"/>
    <col min="8973" max="8975" width="0" hidden="1" customWidth="1"/>
    <col min="8976" max="8976" width="7.33203125" customWidth="1"/>
    <col min="8977" max="8978" width="0" hidden="1" customWidth="1"/>
    <col min="8979" max="8979" width="6.5546875" customWidth="1"/>
    <col min="8980" max="8981" width="0" hidden="1" customWidth="1"/>
    <col min="8982" max="8982" width="6.6640625" bestFit="1" customWidth="1"/>
    <col min="8983" max="8985" width="0" hidden="1" customWidth="1"/>
    <col min="8986" max="8986" width="9" bestFit="1" customWidth="1"/>
    <col min="8987" max="8988" width="0" hidden="1" customWidth="1"/>
    <col min="8989" max="8989" width="9" customWidth="1"/>
    <col min="8990" max="8991" width="0" hidden="1" customWidth="1"/>
    <col min="8992" max="8992" width="11" customWidth="1"/>
    <col min="8993" max="8996" width="0" hidden="1" customWidth="1"/>
    <col min="8997" max="8997" width="9.5546875" customWidth="1"/>
    <col min="8998" max="8998" width="0" hidden="1" customWidth="1"/>
    <col min="8999" max="8999" width="16.5546875" customWidth="1"/>
    <col min="9000" max="9000" width="0" hidden="1" customWidth="1"/>
    <col min="9001" max="9001" width="7.33203125" bestFit="1" customWidth="1"/>
    <col min="9002" max="9002" width="0" hidden="1" customWidth="1"/>
    <col min="9003" max="9003" width="8.44140625" bestFit="1" customWidth="1"/>
    <col min="9004" max="9004" width="0" hidden="1" customWidth="1"/>
    <col min="9005" max="9005" width="11" customWidth="1"/>
    <col min="9006" max="9006" width="0" hidden="1" customWidth="1"/>
    <col min="9007" max="9007" width="7.44140625" bestFit="1" customWidth="1"/>
    <col min="9008" max="9008" width="0" hidden="1" customWidth="1"/>
    <col min="9009" max="9009" width="12.88671875" customWidth="1"/>
    <col min="9010" max="9010" width="0" hidden="1" customWidth="1"/>
    <col min="9011" max="9011" width="13.88671875" customWidth="1"/>
    <col min="9012" max="9012" width="0" hidden="1" customWidth="1"/>
    <col min="9013" max="9013" width="15.44140625" customWidth="1"/>
    <col min="9014" max="9015" width="0" hidden="1" customWidth="1"/>
    <col min="9016" max="9016" width="12.33203125" customWidth="1"/>
    <col min="9017" max="9017" width="0" hidden="1" customWidth="1"/>
    <col min="9218" max="9218" width="12.44140625" customWidth="1"/>
    <col min="9219" max="9220" width="12.33203125" customWidth="1"/>
    <col min="9221" max="9221" width="34.44140625" customWidth="1"/>
    <col min="9222" max="9222" width="11.5546875" customWidth="1"/>
    <col min="9223" max="9223" width="10.88671875" bestFit="1" customWidth="1"/>
    <col min="9224" max="9224" width="0" hidden="1" customWidth="1"/>
    <col min="9225" max="9225" width="8.5546875" bestFit="1" customWidth="1"/>
    <col min="9226" max="9226" width="0" hidden="1" customWidth="1"/>
    <col min="9228" max="9228" width="5.88671875" bestFit="1" customWidth="1"/>
    <col min="9229" max="9231" width="0" hidden="1" customWidth="1"/>
    <col min="9232" max="9232" width="7.33203125" customWidth="1"/>
    <col min="9233" max="9234" width="0" hidden="1" customWidth="1"/>
    <col min="9235" max="9235" width="6.5546875" customWidth="1"/>
    <col min="9236" max="9237" width="0" hidden="1" customWidth="1"/>
    <col min="9238" max="9238" width="6.6640625" bestFit="1" customWidth="1"/>
    <col min="9239" max="9241" width="0" hidden="1" customWidth="1"/>
    <col min="9242" max="9242" width="9" bestFit="1" customWidth="1"/>
    <col min="9243" max="9244" width="0" hidden="1" customWidth="1"/>
    <col min="9245" max="9245" width="9" customWidth="1"/>
    <col min="9246" max="9247" width="0" hidden="1" customWidth="1"/>
    <col min="9248" max="9248" width="11" customWidth="1"/>
    <col min="9249" max="9252" width="0" hidden="1" customWidth="1"/>
    <col min="9253" max="9253" width="9.5546875" customWidth="1"/>
    <col min="9254" max="9254" width="0" hidden="1" customWidth="1"/>
    <col min="9255" max="9255" width="16.5546875" customWidth="1"/>
    <col min="9256" max="9256" width="0" hidden="1" customWidth="1"/>
    <col min="9257" max="9257" width="7.33203125" bestFit="1" customWidth="1"/>
    <col min="9258" max="9258" width="0" hidden="1" customWidth="1"/>
    <col min="9259" max="9259" width="8.44140625" bestFit="1" customWidth="1"/>
    <col min="9260" max="9260" width="0" hidden="1" customWidth="1"/>
    <col min="9261" max="9261" width="11" customWidth="1"/>
    <col min="9262" max="9262" width="0" hidden="1" customWidth="1"/>
    <col min="9263" max="9263" width="7.44140625" bestFit="1" customWidth="1"/>
    <col min="9264" max="9264" width="0" hidden="1" customWidth="1"/>
    <col min="9265" max="9265" width="12.88671875" customWidth="1"/>
    <col min="9266" max="9266" width="0" hidden="1" customWidth="1"/>
    <col min="9267" max="9267" width="13.88671875" customWidth="1"/>
    <col min="9268" max="9268" width="0" hidden="1" customWidth="1"/>
    <col min="9269" max="9269" width="15.44140625" customWidth="1"/>
    <col min="9270" max="9271" width="0" hidden="1" customWidth="1"/>
    <col min="9272" max="9272" width="12.33203125" customWidth="1"/>
    <col min="9273" max="9273" width="0" hidden="1" customWidth="1"/>
    <col min="9474" max="9474" width="12.44140625" customWidth="1"/>
    <col min="9475" max="9476" width="12.33203125" customWidth="1"/>
    <col min="9477" max="9477" width="34.44140625" customWidth="1"/>
    <col min="9478" max="9478" width="11.5546875" customWidth="1"/>
    <col min="9479" max="9479" width="10.88671875" bestFit="1" customWidth="1"/>
    <col min="9480" max="9480" width="0" hidden="1" customWidth="1"/>
    <col min="9481" max="9481" width="8.5546875" bestFit="1" customWidth="1"/>
    <col min="9482" max="9482" width="0" hidden="1" customWidth="1"/>
    <col min="9484" max="9484" width="5.88671875" bestFit="1" customWidth="1"/>
    <col min="9485" max="9487" width="0" hidden="1" customWidth="1"/>
    <col min="9488" max="9488" width="7.33203125" customWidth="1"/>
    <col min="9489" max="9490" width="0" hidden="1" customWidth="1"/>
    <col min="9491" max="9491" width="6.5546875" customWidth="1"/>
    <col min="9492" max="9493" width="0" hidden="1" customWidth="1"/>
    <col min="9494" max="9494" width="6.6640625" bestFit="1" customWidth="1"/>
    <col min="9495" max="9497" width="0" hidden="1" customWidth="1"/>
    <col min="9498" max="9498" width="9" bestFit="1" customWidth="1"/>
    <col min="9499" max="9500" width="0" hidden="1" customWidth="1"/>
    <col min="9501" max="9501" width="9" customWidth="1"/>
    <col min="9502" max="9503" width="0" hidden="1" customWidth="1"/>
    <col min="9504" max="9504" width="11" customWidth="1"/>
    <col min="9505" max="9508" width="0" hidden="1" customWidth="1"/>
    <col min="9509" max="9509" width="9.5546875" customWidth="1"/>
    <col min="9510" max="9510" width="0" hidden="1" customWidth="1"/>
    <col min="9511" max="9511" width="16.5546875" customWidth="1"/>
    <col min="9512" max="9512" width="0" hidden="1" customWidth="1"/>
    <col min="9513" max="9513" width="7.33203125" bestFit="1" customWidth="1"/>
    <col min="9514" max="9514" width="0" hidden="1" customWidth="1"/>
    <col min="9515" max="9515" width="8.44140625" bestFit="1" customWidth="1"/>
    <col min="9516" max="9516" width="0" hidden="1" customWidth="1"/>
    <col min="9517" max="9517" width="11" customWidth="1"/>
    <col min="9518" max="9518" width="0" hidden="1" customWidth="1"/>
    <col min="9519" max="9519" width="7.44140625" bestFit="1" customWidth="1"/>
    <col min="9520" max="9520" width="0" hidden="1" customWidth="1"/>
    <col min="9521" max="9521" width="12.88671875" customWidth="1"/>
    <col min="9522" max="9522" width="0" hidden="1" customWidth="1"/>
    <col min="9523" max="9523" width="13.88671875" customWidth="1"/>
    <col min="9524" max="9524" width="0" hidden="1" customWidth="1"/>
    <col min="9525" max="9525" width="15.44140625" customWidth="1"/>
    <col min="9526" max="9527" width="0" hidden="1" customWidth="1"/>
    <col min="9528" max="9528" width="12.33203125" customWidth="1"/>
    <col min="9529" max="9529" width="0" hidden="1" customWidth="1"/>
    <col min="9730" max="9730" width="12.44140625" customWidth="1"/>
    <col min="9731" max="9732" width="12.33203125" customWidth="1"/>
    <col min="9733" max="9733" width="34.44140625" customWidth="1"/>
    <col min="9734" max="9734" width="11.5546875" customWidth="1"/>
    <col min="9735" max="9735" width="10.88671875" bestFit="1" customWidth="1"/>
    <col min="9736" max="9736" width="0" hidden="1" customWidth="1"/>
    <col min="9737" max="9737" width="8.5546875" bestFit="1" customWidth="1"/>
    <col min="9738" max="9738" width="0" hidden="1" customWidth="1"/>
    <col min="9740" max="9740" width="5.88671875" bestFit="1" customWidth="1"/>
    <col min="9741" max="9743" width="0" hidden="1" customWidth="1"/>
    <col min="9744" max="9744" width="7.33203125" customWidth="1"/>
    <col min="9745" max="9746" width="0" hidden="1" customWidth="1"/>
    <col min="9747" max="9747" width="6.5546875" customWidth="1"/>
    <col min="9748" max="9749" width="0" hidden="1" customWidth="1"/>
    <col min="9750" max="9750" width="6.6640625" bestFit="1" customWidth="1"/>
    <col min="9751" max="9753" width="0" hidden="1" customWidth="1"/>
    <col min="9754" max="9754" width="9" bestFit="1" customWidth="1"/>
    <col min="9755" max="9756" width="0" hidden="1" customWidth="1"/>
    <col min="9757" max="9757" width="9" customWidth="1"/>
    <col min="9758" max="9759" width="0" hidden="1" customWidth="1"/>
    <col min="9760" max="9760" width="11" customWidth="1"/>
    <col min="9761" max="9764" width="0" hidden="1" customWidth="1"/>
    <col min="9765" max="9765" width="9.5546875" customWidth="1"/>
    <col min="9766" max="9766" width="0" hidden="1" customWidth="1"/>
    <col min="9767" max="9767" width="16.5546875" customWidth="1"/>
    <col min="9768" max="9768" width="0" hidden="1" customWidth="1"/>
    <col min="9769" max="9769" width="7.33203125" bestFit="1" customWidth="1"/>
    <col min="9770" max="9770" width="0" hidden="1" customWidth="1"/>
    <col min="9771" max="9771" width="8.44140625" bestFit="1" customWidth="1"/>
    <col min="9772" max="9772" width="0" hidden="1" customWidth="1"/>
    <col min="9773" max="9773" width="11" customWidth="1"/>
    <col min="9774" max="9774" width="0" hidden="1" customWidth="1"/>
    <col min="9775" max="9775" width="7.44140625" bestFit="1" customWidth="1"/>
    <col min="9776" max="9776" width="0" hidden="1" customWidth="1"/>
    <col min="9777" max="9777" width="12.88671875" customWidth="1"/>
    <col min="9778" max="9778" width="0" hidden="1" customWidth="1"/>
    <col min="9779" max="9779" width="13.88671875" customWidth="1"/>
    <col min="9780" max="9780" width="0" hidden="1" customWidth="1"/>
    <col min="9781" max="9781" width="15.44140625" customWidth="1"/>
    <col min="9782" max="9783" width="0" hidden="1" customWidth="1"/>
    <col min="9784" max="9784" width="12.33203125" customWidth="1"/>
    <col min="9785" max="9785" width="0" hidden="1" customWidth="1"/>
    <col min="9986" max="9986" width="12.44140625" customWidth="1"/>
    <col min="9987" max="9988" width="12.33203125" customWidth="1"/>
    <col min="9989" max="9989" width="34.44140625" customWidth="1"/>
    <col min="9990" max="9990" width="11.5546875" customWidth="1"/>
    <col min="9991" max="9991" width="10.88671875" bestFit="1" customWidth="1"/>
    <col min="9992" max="9992" width="0" hidden="1" customWidth="1"/>
    <col min="9993" max="9993" width="8.5546875" bestFit="1" customWidth="1"/>
    <col min="9994" max="9994" width="0" hidden="1" customWidth="1"/>
    <col min="9996" max="9996" width="5.88671875" bestFit="1" customWidth="1"/>
    <col min="9997" max="9999" width="0" hidden="1" customWidth="1"/>
    <col min="10000" max="10000" width="7.33203125" customWidth="1"/>
    <col min="10001" max="10002" width="0" hidden="1" customWidth="1"/>
    <col min="10003" max="10003" width="6.5546875" customWidth="1"/>
    <col min="10004" max="10005" width="0" hidden="1" customWidth="1"/>
    <col min="10006" max="10006" width="6.6640625" bestFit="1" customWidth="1"/>
    <col min="10007" max="10009" width="0" hidden="1" customWidth="1"/>
    <col min="10010" max="10010" width="9" bestFit="1" customWidth="1"/>
    <col min="10011" max="10012" width="0" hidden="1" customWidth="1"/>
    <col min="10013" max="10013" width="9" customWidth="1"/>
    <col min="10014" max="10015" width="0" hidden="1" customWidth="1"/>
    <col min="10016" max="10016" width="11" customWidth="1"/>
    <col min="10017" max="10020" width="0" hidden="1" customWidth="1"/>
    <col min="10021" max="10021" width="9.5546875" customWidth="1"/>
    <col min="10022" max="10022" width="0" hidden="1" customWidth="1"/>
    <col min="10023" max="10023" width="16.5546875" customWidth="1"/>
    <col min="10024" max="10024" width="0" hidden="1" customWidth="1"/>
    <col min="10025" max="10025" width="7.33203125" bestFit="1" customWidth="1"/>
    <col min="10026" max="10026" width="0" hidden="1" customWidth="1"/>
    <col min="10027" max="10027" width="8.44140625" bestFit="1" customWidth="1"/>
    <col min="10028" max="10028" width="0" hidden="1" customWidth="1"/>
    <col min="10029" max="10029" width="11" customWidth="1"/>
    <col min="10030" max="10030" width="0" hidden="1" customWidth="1"/>
    <col min="10031" max="10031" width="7.44140625" bestFit="1" customWidth="1"/>
    <col min="10032" max="10032" width="0" hidden="1" customWidth="1"/>
    <col min="10033" max="10033" width="12.88671875" customWidth="1"/>
    <col min="10034" max="10034" width="0" hidden="1" customWidth="1"/>
    <col min="10035" max="10035" width="13.88671875" customWidth="1"/>
    <col min="10036" max="10036" width="0" hidden="1" customWidth="1"/>
    <col min="10037" max="10037" width="15.44140625" customWidth="1"/>
    <col min="10038" max="10039" width="0" hidden="1" customWidth="1"/>
    <col min="10040" max="10040" width="12.33203125" customWidth="1"/>
    <col min="10041" max="10041" width="0" hidden="1" customWidth="1"/>
    <col min="10242" max="10242" width="12.44140625" customWidth="1"/>
    <col min="10243" max="10244" width="12.33203125" customWidth="1"/>
    <col min="10245" max="10245" width="34.44140625" customWidth="1"/>
    <col min="10246" max="10246" width="11.5546875" customWidth="1"/>
    <col min="10247" max="10247" width="10.88671875" bestFit="1" customWidth="1"/>
    <col min="10248" max="10248" width="0" hidden="1" customWidth="1"/>
    <col min="10249" max="10249" width="8.5546875" bestFit="1" customWidth="1"/>
    <col min="10250" max="10250" width="0" hidden="1" customWidth="1"/>
    <col min="10252" max="10252" width="5.88671875" bestFit="1" customWidth="1"/>
    <col min="10253" max="10255" width="0" hidden="1" customWidth="1"/>
    <col min="10256" max="10256" width="7.33203125" customWidth="1"/>
    <col min="10257" max="10258" width="0" hidden="1" customWidth="1"/>
    <col min="10259" max="10259" width="6.5546875" customWidth="1"/>
    <col min="10260" max="10261" width="0" hidden="1" customWidth="1"/>
    <col min="10262" max="10262" width="6.6640625" bestFit="1" customWidth="1"/>
    <col min="10263" max="10265" width="0" hidden="1" customWidth="1"/>
    <col min="10266" max="10266" width="9" bestFit="1" customWidth="1"/>
    <col min="10267" max="10268" width="0" hidden="1" customWidth="1"/>
    <col min="10269" max="10269" width="9" customWidth="1"/>
    <col min="10270" max="10271" width="0" hidden="1" customWidth="1"/>
    <col min="10272" max="10272" width="11" customWidth="1"/>
    <col min="10273" max="10276" width="0" hidden="1" customWidth="1"/>
    <col min="10277" max="10277" width="9.5546875" customWidth="1"/>
    <col min="10278" max="10278" width="0" hidden="1" customWidth="1"/>
    <col min="10279" max="10279" width="16.5546875" customWidth="1"/>
    <col min="10280" max="10280" width="0" hidden="1" customWidth="1"/>
    <col min="10281" max="10281" width="7.33203125" bestFit="1" customWidth="1"/>
    <col min="10282" max="10282" width="0" hidden="1" customWidth="1"/>
    <col min="10283" max="10283" width="8.44140625" bestFit="1" customWidth="1"/>
    <col min="10284" max="10284" width="0" hidden="1" customWidth="1"/>
    <col min="10285" max="10285" width="11" customWidth="1"/>
    <col min="10286" max="10286" width="0" hidden="1" customWidth="1"/>
    <col min="10287" max="10287" width="7.44140625" bestFit="1" customWidth="1"/>
    <col min="10288" max="10288" width="0" hidden="1" customWidth="1"/>
    <col min="10289" max="10289" width="12.88671875" customWidth="1"/>
    <col min="10290" max="10290" width="0" hidden="1" customWidth="1"/>
    <col min="10291" max="10291" width="13.88671875" customWidth="1"/>
    <col min="10292" max="10292" width="0" hidden="1" customWidth="1"/>
    <col min="10293" max="10293" width="15.44140625" customWidth="1"/>
    <col min="10294" max="10295" width="0" hidden="1" customWidth="1"/>
    <col min="10296" max="10296" width="12.33203125" customWidth="1"/>
    <col min="10297" max="10297" width="0" hidden="1" customWidth="1"/>
    <col min="10498" max="10498" width="12.44140625" customWidth="1"/>
    <col min="10499" max="10500" width="12.33203125" customWidth="1"/>
    <col min="10501" max="10501" width="34.44140625" customWidth="1"/>
    <col min="10502" max="10502" width="11.5546875" customWidth="1"/>
    <col min="10503" max="10503" width="10.88671875" bestFit="1" customWidth="1"/>
    <col min="10504" max="10504" width="0" hidden="1" customWidth="1"/>
    <col min="10505" max="10505" width="8.5546875" bestFit="1" customWidth="1"/>
    <col min="10506" max="10506" width="0" hidden="1" customWidth="1"/>
    <col min="10508" max="10508" width="5.88671875" bestFit="1" customWidth="1"/>
    <col min="10509" max="10511" width="0" hidden="1" customWidth="1"/>
    <col min="10512" max="10512" width="7.33203125" customWidth="1"/>
    <col min="10513" max="10514" width="0" hidden="1" customWidth="1"/>
    <col min="10515" max="10515" width="6.5546875" customWidth="1"/>
    <col min="10516" max="10517" width="0" hidden="1" customWidth="1"/>
    <col min="10518" max="10518" width="6.6640625" bestFit="1" customWidth="1"/>
    <col min="10519" max="10521" width="0" hidden="1" customWidth="1"/>
    <col min="10522" max="10522" width="9" bestFit="1" customWidth="1"/>
    <col min="10523" max="10524" width="0" hidden="1" customWidth="1"/>
    <col min="10525" max="10525" width="9" customWidth="1"/>
    <col min="10526" max="10527" width="0" hidden="1" customWidth="1"/>
    <col min="10528" max="10528" width="11" customWidth="1"/>
    <col min="10529" max="10532" width="0" hidden="1" customWidth="1"/>
    <col min="10533" max="10533" width="9.5546875" customWidth="1"/>
    <col min="10534" max="10534" width="0" hidden="1" customWidth="1"/>
    <col min="10535" max="10535" width="16.5546875" customWidth="1"/>
    <col min="10536" max="10536" width="0" hidden="1" customWidth="1"/>
    <col min="10537" max="10537" width="7.33203125" bestFit="1" customWidth="1"/>
    <col min="10538" max="10538" width="0" hidden="1" customWidth="1"/>
    <col min="10539" max="10539" width="8.44140625" bestFit="1" customWidth="1"/>
    <col min="10540" max="10540" width="0" hidden="1" customWidth="1"/>
    <col min="10541" max="10541" width="11" customWidth="1"/>
    <col min="10542" max="10542" width="0" hidden="1" customWidth="1"/>
    <col min="10543" max="10543" width="7.44140625" bestFit="1" customWidth="1"/>
    <col min="10544" max="10544" width="0" hidden="1" customWidth="1"/>
    <col min="10545" max="10545" width="12.88671875" customWidth="1"/>
    <col min="10546" max="10546" width="0" hidden="1" customWidth="1"/>
    <col min="10547" max="10547" width="13.88671875" customWidth="1"/>
    <col min="10548" max="10548" width="0" hidden="1" customWidth="1"/>
    <col min="10549" max="10549" width="15.44140625" customWidth="1"/>
    <col min="10550" max="10551" width="0" hidden="1" customWidth="1"/>
    <col min="10552" max="10552" width="12.33203125" customWidth="1"/>
    <col min="10553" max="10553" width="0" hidden="1" customWidth="1"/>
    <col min="10754" max="10754" width="12.44140625" customWidth="1"/>
    <col min="10755" max="10756" width="12.33203125" customWidth="1"/>
    <col min="10757" max="10757" width="34.44140625" customWidth="1"/>
    <col min="10758" max="10758" width="11.5546875" customWidth="1"/>
    <col min="10759" max="10759" width="10.88671875" bestFit="1" customWidth="1"/>
    <col min="10760" max="10760" width="0" hidden="1" customWidth="1"/>
    <col min="10761" max="10761" width="8.5546875" bestFit="1" customWidth="1"/>
    <col min="10762" max="10762" width="0" hidden="1" customWidth="1"/>
    <col min="10764" max="10764" width="5.88671875" bestFit="1" customWidth="1"/>
    <col min="10765" max="10767" width="0" hidden="1" customWidth="1"/>
    <col min="10768" max="10768" width="7.33203125" customWidth="1"/>
    <col min="10769" max="10770" width="0" hidden="1" customWidth="1"/>
    <col min="10771" max="10771" width="6.5546875" customWidth="1"/>
    <col min="10772" max="10773" width="0" hidden="1" customWidth="1"/>
    <col min="10774" max="10774" width="6.6640625" bestFit="1" customWidth="1"/>
    <col min="10775" max="10777" width="0" hidden="1" customWidth="1"/>
    <col min="10778" max="10778" width="9" bestFit="1" customWidth="1"/>
    <col min="10779" max="10780" width="0" hidden="1" customWidth="1"/>
    <col min="10781" max="10781" width="9" customWidth="1"/>
    <col min="10782" max="10783" width="0" hidden="1" customWidth="1"/>
    <col min="10784" max="10784" width="11" customWidth="1"/>
    <col min="10785" max="10788" width="0" hidden="1" customWidth="1"/>
    <col min="10789" max="10789" width="9.5546875" customWidth="1"/>
    <col min="10790" max="10790" width="0" hidden="1" customWidth="1"/>
    <col min="10791" max="10791" width="16.5546875" customWidth="1"/>
    <col min="10792" max="10792" width="0" hidden="1" customWidth="1"/>
    <col min="10793" max="10793" width="7.33203125" bestFit="1" customWidth="1"/>
    <col min="10794" max="10794" width="0" hidden="1" customWidth="1"/>
    <col min="10795" max="10795" width="8.44140625" bestFit="1" customWidth="1"/>
    <col min="10796" max="10796" width="0" hidden="1" customWidth="1"/>
    <col min="10797" max="10797" width="11" customWidth="1"/>
    <col min="10798" max="10798" width="0" hidden="1" customWidth="1"/>
    <col min="10799" max="10799" width="7.44140625" bestFit="1" customWidth="1"/>
    <col min="10800" max="10800" width="0" hidden="1" customWidth="1"/>
    <col min="10801" max="10801" width="12.88671875" customWidth="1"/>
    <col min="10802" max="10802" width="0" hidden="1" customWidth="1"/>
    <col min="10803" max="10803" width="13.88671875" customWidth="1"/>
    <col min="10804" max="10804" width="0" hidden="1" customWidth="1"/>
    <col min="10805" max="10805" width="15.44140625" customWidth="1"/>
    <col min="10806" max="10807" width="0" hidden="1" customWidth="1"/>
    <col min="10808" max="10808" width="12.33203125" customWidth="1"/>
    <col min="10809" max="10809" width="0" hidden="1" customWidth="1"/>
    <col min="11010" max="11010" width="12.44140625" customWidth="1"/>
    <col min="11011" max="11012" width="12.33203125" customWidth="1"/>
    <col min="11013" max="11013" width="34.44140625" customWidth="1"/>
    <col min="11014" max="11014" width="11.5546875" customWidth="1"/>
    <col min="11015" max="11015" width="10.88671875" bestFit="1" customWidth="1"/>
    <col min="11016" max="11016" width="0" hidden="1" customWidth="1"/>
    <col min="11017" max="11017" width="8.5546875" bestFit="1" customWidth="1"/>
    <col min="11018" max="11018" width="0" hidden="1" customWidth="1"/>
    <col min="11020" max="11020" width="5.88671875" bestFit="1" customWidth="1"/>
    <col min="11021" max="11023" width="0" hidden="1" customWidth="1"/>
    <col min="11024" max="11024" width="7.33203125" customWidth="1"/>
    <col min="11025" max="11026" width="0" hidden="1" customWidth="1"/>
    <col min="11027" max="11027" width="6.5546875" customWidth="1"/>
    <col min="11028" max="11029" width="0" hidden="1" customWidth="1"/>
    <col min="11030" max="11030" width="6.6640625" bestFit="1" customWidth="1"/>
    <col min="11031" max="11033" width="0" hidden="1" customWidth="1"/>
    <col min="11034" max="11034" width="9" bestFit="1" customWidth="1"/>
    <col min="11035" max="11036" width="0" hidden="1" customWidth="1"/>
    <col min="11037" max="11037" width="9" customWidth="1"/>
    <col min="11038" max="11039" width="0" hidden="1" customWidth="1"/>
    <col min="11040" max="11040" width="11" customWidth="1"/>
    <col min="11041" max="11044" width="0" hidden="1" customWidth="1"/>
    <col min="11045" max="11045" width="9.5546875" customWidth="1"/>
    <col min="11046" max="11046" width="0" hidden="1" customWidth="1"/>
    <col min="11047" max="11047" width="16.5546875" customWidth="1"/>
    <col min="11048" max="11048" width="0" hidden="1" customWidth="1"/>
    <col min="11049" max="11049" width="7.33203125" bestFit="1" customWidth="1"/>
    <col min="11050" max="11050" width="0" hidden="1" customWidth="1"/>
    <col min="11051" max="11051" width="8.44140625" bestFit="1" customWidth="1"/>
    <col min="11052" max="11052" width="0" hidden="1" customWidth="1"/>
    <col min="11053" max="11053" width="11" customWidth="1"/>
    <col min="11054" max="11054" width="0" hidden="1" customWidth="1"/>
    <col min="11055" max="11055" width="7.44140625" bestFit="1" customWidth="1"/>
    <col min="11056" max="11056" width="0" hidden="1" customWidth="1"/>
    <col min="11057" max="11057" width="12.88671875" customWidth="1"/>
    <col min="11058" max="11058" width="0" hidden="1" customWidth="1"/>
    <col min="11059" max="11059" width="13.88671875" customWidth="1"/>
    <col min="11060" max="11060" width="0" hidden="1" customWidth="1"/>
    <col min="11061" max="11061" width="15.44140625" customWidth="1"/>
    <col min="11062" max="11063" width="0" hidden="1" customWidth="1"/>
    <col min="11064" max="11064" width="12.33203125" customWidth="1"/>
    <col min="11065" max="11065" width="0" hidden="1" customWidth="1"/>
    <col min="11266" max="11266" width="12.44140625" customWidth="1"/>
    <col min="11267" max="11268" width="12.33203125" customWidth="1"/>
    <col min="11269" max="11269" width="34.44140625" customWidth="1"/>
    <col min="11270" max="11270" width="11.5546875" customWidth="1"/>
    <col min="11271" max="11271" width="10.88671875" bestFit="1" customWidth="1"/>
    <col min="11272" max="11272" width="0" hidden="1" customWidth="1"/>
    <col min="11273" max="11273" width="8.5546875" bestFit="1" customWidth="1"/>
    <col min="11274" max="11274" width="0" hidden="1" customWidth="1"/>
    <col min="11276" max="11276" width="5.88671875" bestFit="1" customWidth="1"/>
    <col min="11277" max="11279" width="0" hidden="1" customWidth="1"/>
    <col min="11280" max="11280" width="7.33203125" customWidth="1"/>
    <col min="11281" max="11282" width="0" hidden="1" customWidth="1"/>
    <col min="11283" max="11283" width="6.5546875" customWidth="1"/>
    <col min="11284" max="11285" width="0" hidden="1" customWidth="1"/>
    <col min="11286" max="11286" width="6.6640625" bestFit="1" customWidth="1"/>
    <col min="11287" max="11289" width="0" hidden="1" customWidth="1"/>
    <col min="11290" max="11290" width="9" bestFit="1" customWidth="1"/>
    <col min="11291" max="11292" width="0" hidden="1" customWidth="1"/>
    <col min="11293" max="11293" width="9" customWidth="1"/>
    <col min="11294" max="11295" width="0" hidden="1" customWidth="1"/>
    <col min="11296" max="11296" width="11" customWidth="1"/>
    <col min="11297" max="11300" width="0" hidden="1" customWidth="1"/>
    <col min="11301" max="11301" width="9.5546875" customWidth="1"/>
    <col min="11302" max="11302" width="0" hidden="1" customWidth="1"/>
    <col min="11303" max="11303" width="16.5546875" customWidth="1"/>
    <col min="11304" max="11304" width="0" hidden="1" customWidth="1"/>
    <col min="11305" max="11305" width="7.33203125" bestFit="1" customWidth="1"/>
    <col min="11306" max="11306" width="0" hidden="1" customWidth="1"/>
    <col min="11307" max="11307" width="8.44140625" bestFit="1" customWidth="1"/>
    <col min="11308" max="11308" width="0" hidden="1" customWidth="1"/>
    <col min="11309" max="11309" width="11" customWidth="1"/>
    <col min="11310" max="11310" width="0" hidden="1" customWidth="1"/>
    <col min="11311" max="11311" width="7.44140625" bestFit="1" customWidth="1"/>
    <col min="11312" max="11312" width="0" hidden="1" customWidth="1"/>
    <col min="11313" max="11313" width="12.88671875" customWidth="1"/>
    <col min="11314" max="11314" width="0" hidden="1" customWidth="1"/>
    <col min="11315" max="11315" width="13.88671875" customWidth="1"/>
    <col min="11316" max="11316" width="0" hidden="1" customWidth="1"/>
    <col min="11317" max="11317" width="15.44140625" customWidth="1"/>
    <col min="11318" max="11319" width="0" hidden="1" customWidth="1"/>
    <col min="11320" max="11320" width="12.33203125" customWidth="1"/>
    <col min="11321" max="11321" width="0" hidden="1" customWidth="1"/>
    <col min="11522" max="11522" width="12.44140625" customWidth="1"/>
    <col min="11523" max="11524" width="12.33203125" customWidth="1"/>
    <col min="11525" max="11525" width="34.44140625" customWidth="1"/>
    <col min="11526" max="11526" width="11.5546875" customWidth="1"/>
    <col min="11527" max="11527" width="10.88671875" bestFit="1" customWidth="1"/>
    <col min="11528" max="11528" width="0" hidden="1" customWidth="1"/>
    <col min="11529" max="11529" width="8.5546875" bestFit="1" customWidth="1"/>
    <col min="11530" max="11530" width="0" hidden="1" customWidth="1"/>
    <col min="11532" max="11532" width="5.88671875" bestFit="1" customWidth="1"/>
    <col min="11533" max="11535" width="0" hidden="1" customWidth="1"/>
    <col min="11536" max="11536" width="7.33203125" customWidth="1"/>
    <col min="11537" max="11538" width="0" hidden="1" customWidth="1"/>
    <col min="11539" max="11539" width="6.5546875" customWidth="1"/>
    <col min="11540" max="11541" width="0" hidden="1" customWidth="1"/>
    <col min="11542" max="11542" width="6.6640625" bestFit="1" customWidth="1"/>
    <col min="11543" max="11545" width="0" hidden="1" customWidth="1"/>
    <col min="11546" max="11546" width="9" bestFit="1" customWidth="1"/>
    <col min="11547" max="11548" width="0" hidden="1" customWidth="1"/>
    <col min="11549" max="11549" width="9" customWidth="1"/>
    <col min="11550" max="11551" width="0" hidden="1" customWidth="1"/>
    <col min="11552" max="11552" width="11" customWidth="1"/>
    <col min="11553" max="11556" width="0" hidden="1" customWidth="1"/>
    <col min="11557" max="11557" width="9.5546875" customWidth="1"/>
    <col min="11558" max="11558" width="0" hidden="1" customWidth="1"/>
    <col min="11559" max="11559" width="16.5546875" customWidth="1"/>
    <col min="11560" max="11560" width="0" hidden="1" customWidth="1"/>
    <col min="11561" max="11561" width="7.33203125" bestFit="1" customWidth="1"/>
    <col min="11562" max="11562" width="0" hidden="1" customWidth="1"/>
    <col min="11563" max="11563" width="8.44140625" bestFit="1" customWidth="1"/>
    <col min="11564" max="11564" width="0" hidden="1" customWidth="1"/>
    <col min="11565" max="11565" width="11" customWidth="1"/>
    <col min="11566" max="11566" width="0" hidden="1" customWidth="1"/>
    <col min="11567" max="11567" width="7.44140625" bestFit="1" customWidth="1"/>
    <col min="11568" max="11568" width="0" hidden="1" customWidth="1"/>
    <col min="11569" max="11569" width="12.88671875" customWidth="1"/>
    <col min="11570" max="11570" width="0" hidden="1" customWidth="1"/>
    <col min="11571" max="11571" width="13.88671875" customWidth="1"/>
    <col min="11572" max="11572" width="0" hidden="1" customWidth="1"/>
    <col min="11573" max="11573" width="15.44140625" customWidth="1"/>
    <col min="11574" max="11575" width="0" hidden="1" customWidth="1"/>
    <col min="11576" max="11576" width="12.33203125" customWidth="1"/>
    <col min="11577" max="11577" width="0" hidden="1" customWidth="1"/>
    <col min="11778" max="11778" width="12.44140625" customWidth="1"/>
    <col min="11779" max="11780" width="12.33203125" customWidth="1"/>
    <col min="11781" max="11781" width="34.44140625" customWidth="1"/>
    <col min="11782" max="11782" width="11.5546875" customWidth="1"/>
    <col min="11783" max="11783" width="10.88671875" bestFit="1" customWidth="1"/>
    <col min="11784" max="11784" width="0" hidden="1" customWidth="1"/>
    <col min="11785" max="11785" width="8.5546875" bestFit="1" customWidth="1"/>
    <col min="11786" max="11786" width="0" hidden="1" customWidth="1"/>
    <col min="11788" max="11788" width="5.88671875" bestFit="1" customWidth="1"/>
    <col min="11789" max="11791" width="0" hidden="1" customWidth="1"/>
    <col min="11792" max="11792" width="7.33203125" customWidth="1"/>
    <col min="11793" max="11794" width="0" hidden="1" customWidth="1"/>
    <col min="11795" max="11795" width="6.5546875" customWidth="1"/>
    <col min="11796" max="11797" width="0" hidden="1" customWidth="1"/>
    <col min="11798" max="11798" width="6.6640625" bestFit="1" customWidth="1"/>
    <col min="11799" max="11801" width="0" hidden="1" customWidth="1"/>
    <col min="11802" max="11802" width="9" bestFit="1" customWidth="1"/>
    <col min="11803" max="11804" width="0" hidden="1" customWidth="1"/>
    <col min="11805" max="11805" width="9" customWidth="1"/>
    <col min="11806" max="11807" width="0" hidden="1" customWidth="1"/>
    <col min="11808" max="11808" width="11" customWidth="1"/>
    <col min="11809" max="11812" width="0" hidden="1" customWidth="1"/>
    <col min="11813" max="11813" width="9.5546875" customWidth="1"/>
    <col min="11814" max="11814" width="0" hidden="1" customWidth="1"/>
    <col min="11815" max="11815" width="16.5546875" customWidth="1"/>
    <col min="11816" max="11816" width="0" hidden="1" customWidth="1"/>
    <col min="11817" max="11817" width="7.33203125" bestFit="1" customWidth="1"/>
    <col min="11818" max="11818" width="0" hidden="1" customWidth="1"/>
    <col min="11819" max="11819" width="8.44140625" bestFit="1" customWidth="1"/>
    <col min="11820" max="11820" width="0" hidden="1" customWidth="1"/>
    <col min="11821" max="11821" width="11" customWidth="1"/>
    <col min="11822" max="11822" width="0" hidden="1" customWidth="1"/>
    <col min="11823" max="11823" width="7.44140625" bestFit="1" customWidth="1"/>
    <col min="11824" max="11824" width="0" hidden="1" customWidth="1"/>
    <col min="11825" max="11825" width="12.88671875" customWidth="1"/>
    <col min="11826" max="11826" width="0" hidden="1" customWidth="1"/>
    <col min="11827" max="11827" width="13.88671875" customWidth="1"/>
    <col min="11828" max="11828" width="0" hidden="1" customWidth="1"/>
    <col min="11829" max="11829" width="15.44140625" customWidth="1"/>
    <col min="11830" max="11831" width="0" hidden="1" customWidth="1"/>
    <col min="11832" max="11832" width="12.33203125" customWidth="1"/>
    <col min="11833" max="11833" width="0" hidden="1" customWidth="1"/>
    <col min="12034" max="12034" width="12.44140625" customWidth="1"/>
    <col min="12035" max="12036" width="12.33203125" customWidth="1"/>
    <col min="12037" max="12037" width="34.44140625" customWidth="1"/>
    <col min="12038" max="12038" width="11.5546875" customWidth="1"/>
    <col min="12039" max="12039" width="10.88671875" bestFit="1" customWidth="1"/>
    <col min="12040" max="12040" width="0" hidden="1" customWidth="1"/>
    <col min="12041" max="12041" width="8.5546875" bestFit="1" customWidth="1"/>
    <col min="12042" max="12042" width="0" hidden="1" customWidth="1"/>
    <col min="12044" max="12044" width="5.88671875" bestFit="1" customWidth="1"/>
    <col min="12045" max="12047" width="0" hidden="1" customWidth="1"/>
    <col min="12048" max="12048" width="7.33203125" customWidth="1"/>
    <col min="12049" max="12050" width="0" hidden="1" customWidth="1"/>
    <col min="12051" max="12051" width="6.5546875" customWidth="1"/>
    <col min="12052" max="12053" width="0" hidden="1" customWidth="1"/>
    <col min="12054" max="12054" width="6.6640625" bestFit="1" customWidth="1"/>
    <col min="12055" max="12057" width="0" hidden="1" customWidth="1"/>
    <col min="12058" max="12058" width="9" bestFit="1" customWidth="1"/>
    <col min="12059" max="12060" width="0" hidden="1" customWidth="1"/>
    <col min="12061" max="12061" width="9" customWidth="1"/>
    <col min="12062" max="12063" width="0" hidden="1" customWidth="1"/>
    <col min="12064" max="12064" width="11" customWidth="1"/>
    <col min="12065" max="12068" width="0" hidden="1" customWidth="1"/>
    <col min="12069" max="12069" width="9.5546875" customWidth="1"/>
    <col min="12070" max="12070" width="0" hidden="1" customWidth="1"/>
    <col min="12071" max="12071" width="16.5546875" customWidth="1"/>
    <col min="12072" max="12072" width="0" hidden="1" customWidth="1"/>
    <col min="12073" max="12073" width="7.33203125" bestFit="1" customWidth="1"/>
    <col min="12074" max="12074" width="0" hidden="1" customWidth="1"/>
    <col min="12075" max="12075" width="8.44140625" bestFit="1" customWidth="1"/>
    <col min="12076" max="12076" width="0" hidden="1" customWidth="1"/>
    <col min="12077" max="12077" width="11" customWidth="1"/>
    <col min="12078" max="12078" width="0" hidden="1" customWidth="1"/>
    <col min="12079" max="12079" width="7.44140625" bestFit="1" customWidth="1"/>
    <col min="12080" max="12080" width="0" hidden="1" customWidth="1"/>
    <col min="12081" max="12081" width="12.88671875" customWidth="1"/>
    <col min="12082" max="12082" width="0" hidden="1" customWidth="1"/>
    <col min="12083" max="12083" width="13.88671875" customWidth="1"/>
    <col min="12084" max="12084" width="0" hidden="1" customWidth="1"/>
    <col min="12085" max="12085" width="15.44140625" customWidth="1"/>
    <col min="12086" max="12087" width="0" hidden="1" customWidth="1"/>
    <col min="12088" max="12088" width="12.33203125" customWidth="1"/>
    <col min="12089" max="12089" width="0" hidden="1" customWidth="1"/>
    <col min="12290" max="12290" width="12.44140625" customWidth="1"/>
    <col min="12291" max="12292" width="12.33203125" customWidth="1"/>
    <col min="12293" max="12293" width="34.44140625" customWidth="1"/>
    <col min="12294" max="12294" width="11.5546875" customWidth="1"/>
    <col min="12295" max="12295" width="10.88671875" bestFit="1" customWidth="1"/>
    <col min="12296" max="12296" width="0" hidden="1" customWidth="1"/>
    <col min="12297" max="12297" width="8.5546875" bestFit="1" customWidth="1"/>
    <col min="12298" max="12298" width="0" hidden="1" customWidth="1"/>
    <col min="12300" max="12300" width="5.88671875" bestFit="1" customWidth="1"/>
    <col min="12301" max="12303" width="0" hidden="1" customWidth="1"/>
    <col min="12304" max="12304" width="7.33203125" customWidth="1"/>
    <col min="12305" max="12306" width="0" hidden="1" customWidth="1"/>
    <col min="12307" max="12307" width="6.5546875" customWidth="1"/>
    <col min="12308" max="12309" width="0" hidden="1" customWidth="1"/>
    <col min="12310" max="12310" width="6.6640625" bestFit="1" customWidth="1"/>
    <col min="12311" max="12313" width="0" hidden="1" customWidth="1"/>
    <col min="12314" max="12314" width="9" bestFit="1" customWidth="1"/>
    <col min="12315" max="12316" width="0" hidden="1" customWidth="1"/>
    <col min="12317" max="12317" width="9" customWidth="1"/>
    <col min="12318" max="12319" width="0" hidden="1" customWidth="1"/>
    <col min="12320" max="12320" width="11" customWidth="1"/>
    <col min="12321" max="12324" width="0" hidden="1" customWidth="1"/>
    <col min="12325" max="12325" width="9.5546875" customWidth="1"/>
    <col min="12326" max="12326" width="0" hidden="1" customWidth="1"/>
    <col min="12327" max="12327" width="16.5546875" customWidth="1"/>
    <col min="12328" max="12328" width="0" hidden="1" customWidth="1"/>
    <col min="12329" max="12329" width="7.33203125" bestFit="1" customWidth="1"/>
    <col min="12330" max="12330" width="0" hidden="1" customWidth="1"/>
    <col min="12331" max="12331" width="8.44140625" bestFit="1" customWidth="1"/>
    <col min="12332" max="12332" width="0" hidden="1" customWidth="1"/>
    <col min="12333" max="12333" width="11" customWidth="1"/>
    <col min="12334" max="12334" width="0" hidden="1" customWidth="1"/>
    <col min="12335" max="12335" width="7.44140625" bestFit="1" customWidth="1"/>
    <col min="12336" max="12336" width="0" hidden="1" customWidth="1"/>
    <col min="12337" max="12337" width="12.88671875" customWidth="1"/>
    <col min="12338" max="12338" width="0" hidden="1" customWidth="1"/>
    <col min="12339" max="12339" width="13.88671875" customWidth="1"/>
    <col min="12340" max="12340" width="0" hidden="1" customWidth="1"/>
    <col min="12341" max="12341" width="15.44140625" customWidth="1"/>
    <col min="12342" max="12343" width="0" hidden="1" customWidth="1"/>
    <col min="12344" max="12344" width="12.33203125" customWidth="1"/>
    <col min="12345" max="12345" width="0" hidden="1" customWidth="1"/>
    <col min="12546" max="12546" width="12.44140625" customWidth="1"/>
    <col min="12547" max="12548" width="12.33203125" customWidth="1"/>
    <col min="12549" max="12549" width="34.44140625" customWidth="1"/>
    <col min="12550" max="12550" width="11.5546875" customWidth="1"/>
    <col min="12551" max="12551" width="10.88671875" bestFit="1" customWidth="1"/>
    <col min="12552" max="12552" width="0" hidden="1" customWidth="1"/>
    <col min="12553" max="12553" width="8.5546875" bestFit="1" customWidth="1"/>
    <col min="12554" max="12554" width="0" hidden="1" customWidth="1"/>
    <col min="12556" max="12556" width="5.88671875" bestFit="1" customWidth="1"/>
    <col min="12557" max="12559" width="0" hidden="1" customWidth="1"/>
    <col min="12560" max="12560" width="7.33203125" customWidth="1"/>
    <col min="12561" max="12562" width="0" hidden="1" customWidth="1"/>
    <col min="12563" max="12563" width="6.5546875" customWidth="1"/>
    <col min="12564" max="12565" width="0" hidden="1" customWidth="1"/>
    <col min="12566" max="12566" width="6.6640625" bestFit="1" customWidth="1"/>
    <col min="12567" max="12569" width="0" hidden="1" customWidth="1"/>
    <col min="12570" max="12570" width="9" bestFit="1" customWidth="1"/>
    <col min="12571" max="12572" width="0" hidden="1" customWidth="1"/>
    <col min="12573" max="12573" width="9" customWidth="1"/>
    <col min="12574" max="12575" width="0" hidden="1" customWidth="1"/>
    <col min="12576" max="12576" width="11" customWidth="1"/>
    <col min="12577" max="12580" width="0" hidden="1" customWidth="1"/>
    <col min="12581" max="12581" width="9.5546875" customWidth="1"/>
    <col min="12582" max="12582" width="0" hidden="1" customWidth="1"/>
    <col min="12583" max="12583" width="16.5546875" customWidth="1"/>
    <col min="12584" max="12584" width="0" hidden="1" customWidth="1"/>
    <col min="12585" max="12585" width="7.33203125" bestFit="1" customWidth="1"/>
    <col min="12586" max="12586" width="0" hidden="1" customWidth="1"/>
    <col min="12587" max="12587" width="8.44140625" bestFit="1" customWidth="1"/>
    <col min="12588" max="12588" width="0" hidden="1" customWidth="1"/>
    <col min="12589" max="12589" width="11" customWidth="1"/>
    <col min="12590" max="12590" width="0" hidden="1" customWidth="1"/>
    <col min="12591" max="12591" width="7.44140625" bestFit="1" customWidth="1"/>
    <col min="12592" max="12592" width="0" hidden="1" customWidth="1"/>
    <col min="12593" max="12593" width="12.88671875" customWidth="1"/>
    <col min="12594" max="12594" width="0" hidden="1" customWidth="1"/>
    <col min="12595" max="12595" width="13.88671875" customWidth="1"/>
    <col min="12596" max="12596" width="0" hidden="1" customWidth="1"/>
    <col min="12597" max="12597" width="15.44140625" customWidth="1"/>
    <col min="12598" max="12599" width="0" hidden="1" customWidth="1"/>
    <col min="12600" max="12600" width="12.33203125" customWidth="1"/>
    <col min="12601" max="12601" width="0" hidden="1" customWidth="1"/>
    <col min="12802" max="12802" width="12.44140625" customWidth="1"/>
    <col min="12803" max="12804" width="12.33203125" customWidth="1"/>
    <col min="12805" max="12805" width="34.44140625" customWidth="1"/>
    <col min="12806" max="12806" width="11.5546875" customWidth="1"/>
    <col min="12807" max="12807" width="10.88671875" bestFit="1" customWidth="1"/>
    <col min="12808" max="12808" width="0" hidden="1" customWidth="1"/>
    <col min="12809" max="12809" width="8.5546875" bestFit="1" customWidth="1"/>
    <col min="12810" max="12810" width="0" hidden="1" customWidth="1"/>
    <col min="12812" max="12812" width="5.88671875" bestFit="1" customWidth="1"/>
    <col min="12813" max="12815" width="0" hidden="1" customWidth="1"/>
    <col min="12816" max="12816" width="7.33203125" customWidth="1"/>
    <col min="12817" max="12818" width="0" hidden="1" customWidth="1"/>
    <col min="12819" max="12819" width="6.5546875" customWidth="1"/>
    <col min="12820" max="12821" width="0" hidden="1" customWidth="1"/>
    <col min="12822" max="12822" width="6.6640625" bestFit="1" customWidth="1"/>
    <col min="12823" max="12825" width="0" hidden="1" customWidth="1"/>
    <col min="12826" max="12826" width="9" bestFit="1" customWidth="1"/>
    <col min="12827" max="12828" width="0" hidden="1" customWidth="1"/>
    <col min="12829" max="12829" width="9" customWidth="1"/>
    <col min="12830" max="12831" width="0" hidden="1" customWidth="1"/>
    <col min="12832" max="12832" width="11" customWidth="1"/>
    <col min="12833" max="12836" width="0" hidden="1" customWidth="1"/>
    <col min="12837" max="12837" width="9.5546875" customWidth="1"/>
    <col min="12838" max="12838" width="0" hidden="1" customWidth="1"/>
    <col min="12839" max="12839" width="16.5546875" customWidth="1"/>
    <col min="12840" max="12840" width="0" hidden="1" customWidth="1"/>
    <col min="12841" max="12841" width="7.33203125" bestFit="1" customWidth="1"/>
    <col min="12842" max="12842" width="0" hidden="1" customWidth="1"/>
    <col min="12843" max="12843" width="8.44140625" bestFit="1" customWidth="1"/>
    <col min="12844" max="12844" width="0" hidden="1" customWidth="1"/>
    <col min="12845" max="12845" width="11" customWidth="1"/>
    <col min="12846" max="12846" width="0" hidden="1" customWidth="1"/>
    <col min="12847" max="12847" width="7.44140625" bestFit="1" customWidth="1"/>
    <col min="12848" max="12848" width="0" hidden="1" customWidth="1"/>
    <col min="12849" max="12849" width="12.88671875" customWidth="1"/>
    <col min="12850" max="12850" width="0" hidden="1" customWidth="1"/>
    <col min="12851" max="12851" width="13.88671875" customWidth="1"/>
    <col min="12852" max="12852" width="0" hidden="1" customWidth="1"/>
    <col min="12853" max="12853" width="15.44140625" customWidth="1"/>
    <col min="12854" max="12855" width="0" hidden="1" customWidth="1"/>
    <col min="12856" max="12856" width="12.33203125" customWidth="1"/>
    <col min="12857" max="12857" width="0" hidden="1" customWidth="1"/>
    <col min="13058" max="13058" width="12.44140625" customWidth="1"/>
    <col min="13059" max="13060" width="12.33203125" customWidth="1"/>
    <col min="13061" max="13061" width="34.44140625" customWidth="1"/>
    <col min="13062" max="13062" width="11.5546875" customWidth="1"/>
    <col min="13063" max="13063" width="10.88671875" bestFit="1" customWidth="1"/>
    <col min="13064" max="13064" width="0" hidden="1" customWidth="1"/>
    <col min="13065" max="13065" width="8.5546875" bestFit="1" customWidth="1"/>
    <col min="13066" max="13066" width="0" hidden="1" customWidth="1"/>
    <col min="13068" max="13068" width="5.88671875" bestFit="1" customWidth="1"/>
    <col min="13069" max="13071" width="0" hidden="1" customWidth="1"/>
    <col min="13072" max="13072" width="7.33203125" customWidth="1"/>
    <col min="13073" max="13074" width="0" hidden="1" customWidth="1"/>
    <col min="13075" max="13075" width="6.5546875" customWidth="1"/>
    <col min="13076" max="13077" width="0" hidden="1" customWidth="1"/>
    <col min="13078" max="13078" width="6.6640625" bestFit="1" customWidth="1"/>
    <col min="13079" max="13081" width="0" hidden="1" customWidth="1"/>
    <col min="13082" max="13082" width="9" bestFit="1" customWidth="1"/>
    <col min="13083" max="13084" width="0" hidden="1" customWidth="1"/>
    <col min="13085" max="13085" width="9" customWidth="1"/>
    <col min="13086" max="13087" width="0" hidden="1" customWidth="1"/>
    <col min="13088" max="13088" width="11" customWidth="1"/>
    <col min="13089" max="13092" width="0" hidden="1" customWidth="1"/>
    <col min="13093" max="13093" width="9.5546875" customWidth="1"/>
    <col min="13094" max="13094" width="0" hidden="1" customWidth="1"/>
    <col min="13095" max="13095" width="16.5546875" customWidth="1"/>
    <col min="13096" max="13096" width="0" hidden="1" customWidth="1"/>
    <col min="13097" max="13097" width="7.33203125" bestFit="1" customWidth="1"/>
    <col min="13098" max="13098" width="0" hidden="1" customWidth="1"/>
    <col min="13099" max="13099" width="8.44140625" bestFit="1" customWidth="1"/>
    <col min="13100" max="13100" width="0" hidden="1" customWidth="1"/>
    <col min="13101" max="13101" width="11" customWidth="1"/>
    <col min="13102" max="13102" width="0" hidden="1" customWidth="1"/>
    <col min="13103" max="13103" width="7.44140625" bestFit="1" customWidth="1"/>
    <col min="13104" max="13104" width="0" hidden="1" customWidth="1"/>
    <col min="13105" max="13105" width="12.88671875" customWidth="1"/>
    <col min="13106" max="13106" width="0" hidden="1" customWidth="1"/>
    <col min="13107" max="13107" width="13.88671875" customWidth="1"/>
    <col min="13108" max="13108" width="0" hidden="1" customWidth="1"/>
    <col min="13109" max="13109" width="15.44140625" customWidth="1"/>
    <col min="13110" max="13111" width="0" hidden="1" customWidth="1"/>
    <col min="13112" max="13112" width="12.33203125" customWidth="1"/>
    <col min="13113" max="13113" width="0" hidden="1" customWidth="1"/>
    <col min="13314" max="13314" width="12.44140625" customWidth="1"/>
    <col min="13315" max="13316" width="12.33203125" customWidth="1"/>
    <col min="13317" max="13317" width="34.44140625" customWidth="1"/>
    <col min="13318" max="13318" width="11.5546875" customWidth="1"/>
    <col min="13319" max="13319" width="10.88671875" bestFit="1" customWidth="1"/>
    <col min="13320" max="13320" width="0" hidden="1" customWidth="1"/>
    <col min="13321" max="13321" width="8.5546875" bestFit="1" customWidth="1"/>
    <col min="13322" max="13322" width="0" hidden="1" customWidth="1"/>
    <col min="13324" max="13324" width="5.88671875" bestFit="1" customWidth="1"/>
    <col min="13325" max="13327" width="0" hidden="1" customWidth="1"/>
    <col min="13328" max="13328" width="7.33203125" customWidth="1"/>
    <col min="13329" max="13330" width="0" hidden="1" customWidth="1"/>
    <col min="13331" max="13331" width="6.5546875" customWidth="1"/>
    <col min="13332" max="13333" width="0" hidden="1" customWidth="1"/>
    <col min="13334" max="13334" width="6.6640625" bestFit="1" customWidth="1"/>
    <col min="13335" max="13337" width="0" hidden="1" customWidth="1"/>
    <col min="13338" max="13338" width="9" bestFit="1" customWidth="1"/>
    <col min="13339" max="13340" width="0" hidden="1" customWidth="1"/>
    <col min="13341" max="13341" width="9" customWidth="1"/>
    <col min="13342" max="13343" width="0" hidden="1" customWidth="1"/>
    <col min="13344" max="13344" width="11" customWidth="1"/>
    <col min="13345" max="13348" width="0" hidden="1" customWidth="1"/>
    <col min="13349" max="13349" width="9.5546875" customWidth="1"/>
    <col min="13350" max="13350" width="0" hidden="1" customWidth="1"/>
    <col min="13351" max="13351" width="16.5546875" customWidth="1"/>
    <col min="13352" max="13352" width="0" hidden="1" customWidth="1"/>
    <col min="13353" max="13353" width="7.33203125" bestFit="1" customWidth="1"/>
    <col min="13354" max="13354" width="0" hidden="1" customWidth="1"/>
    <col min="13355" max="13355" width="8.44140625" bestFit="1" customWidth="1"/>
    <col min="13356" max="13356" width="0" hidden="1" customWidth="1"/>
    <col min="13357" max="13357" width="11" customWidth="1"/>
    <col min="13358" max="13358" width="0" hidden="1" customWidth="1"/>
    <col min="13359" max="13359" width="7.44140625" bestFit="1" customWidth="1"/>
    <col min="13360" max="13360" width="0" hidden="1" customWidth="1"/>
    <col min="13361" max="13361" width="12.88671875" customWidth="1"/>
    <col min="13362" max="13362" width="0" hidden="1" customWidth="1"/>
    <col min="13363" max="13363" width="13.88671875" customWidth="1"/>
    <col min="13364" max="13364" width="0" hidden="1" customWidth="1"/>
    <col min="13365" max="13365" width="15.44140625" customWidth="1"/>
    <col min="13366" max="13367" width="0" hidden="1" customWidth="1"/>
    <col min="13368" max="13368" width="12.33203125" customWidth="1"/>
    <col min="13369" max="13369" width="0" hidden="1" customWidth="1"/>
    <col min="13570" max="13570" width="12.44140625" customWidth="1"/>
    <col min="13571" max="13572" width="12.33203125" customWidth="1"/>
    <col min="13573" max="13573" width="34.44140625" customWidth="1"/>
    <col min="13574" max="13574" width="11.5546875" customWidth="1"/>
    <col min="13575" max="13575" width="10.88671875" bestFit="1" customWidth="1"/>
    <col min="13576" max="13576" width="0" hidden="1" customWidth="1"/>
    <col min="13577" max="13577" width="8.5546875" bestFit="1" customWidth="1"/>
    <col min="13578" max="13578" width="0" hidden="1" customWidth="1"/>
    <col min="13580" max="13580" width="5.88671875" bestFit="1" customWidth="1"/>
    <col min="13581" max="13583" width="0" hidden="1" customWidth="1"/>
    <col min="13584" max="13584" width="7.33203125" customWidth="1"/>
    <col min="13585" max="13586" width="0" hidden="1" customWidth="1"/>
    <col min="13587" max="13587" width="6.5546875" customWidth="1"/>
    <col min="13588" max="13589" width="0" hidden="1" customWidth="1"/>
    <col min="13590" max="13590" width="6.6640625" bestFit="1" customWidth="1"/>
    <col min="13591" max="13593" width="0" hidden="1" customWidth="1"/>
    <col min="13594" max="13594" width="9" bestFit="1" customWidth="1"/>
    <col min="13595" max="13596" width="0" hidden="1" customWidth="1"/>
    <col min="13597" max="13597" width="9" customWidth="1"/>
    <col min="13598" max="13599" width="0" hidden="1" customWidth="1"/>
    <col min="13600" max="13600" width="11" customWidth="1"/>
    <col min="13601" max="13604" width="0" hidden="1" customWidth="1"/>
    <col min="13605" max="13605" width="9.5546875" customWidth="1"/>
    <col min="13606" max="13606" width="0" hidden="1" customWidth="1"/>
    <col min="13607" max="13607" width="16.5546875" customWidth="1"/>
    <col min="13608" max="13608" width="0" hidden="1" customWidth="1"/>
    <col min="13609" max="13609" width="7.33203125" bestFit="1" customWidth="1"/>
    <col min="13610" max="13610" width="0" hidden="1" customWidth="1"/>
    <col min="13611" max="13611" width="8.44140625" bestFit="1" customWidth="1"/>
    <col min="13612" max="13612" width="0" hidden="1" customWidth="1"/>
    <col min="13613" max="13613" width="11" customWidth="1"/>
    <col min="13614" max="13614" width="0" hidden="1" customWidth="1"/>
    <col min="13615" max="13615" width="7.44140625" bestFit="1" customWidth="1"/>
    <col min="13616" max="13616" width="0" hidden="1" customWidth="1"/>
    <col min="13617" max="13617" width="12.88671875" customWidth="1"/>
    <col min="13618" max="13618" width="0" hidden="1" customWidth="1"/>
    <col min="13619" max="13619" width="13.88671875" customWidth="1"/>
    <col min="13620" max="13620" width="0" hidden="1" customWidth="1"/>
    <col min="13621" max="13621" width="15.44140625" customWidth="1"/>
    <col min="13622" max="13623" width="0" hidden="1" customWidth="1"/>
    <col min="13624" max="13624" width="12.33203125" customWidth="1"/>
    <col min="13625" max="13625" width="0" hidden="1" customWidth="1"/>
    <col min="13826" max="13826" width="12.44140625" customWidth="1"/>
    <col min="13827" max="13828" width="12.33203125" customWidth="1"/>
    <col min="13829" max="13829" width="34.44140625" customWidth="1"/>
    <col min="13830" max="13830" width="11.5546875" customWidth="1"/>
    <col min="13831" max="13831" width="10.88671875" bestFit="1" customWidth="1"/>
    <col min="13832" max="13832" width="0" hidden="1" customWidth="1"/>
    <col min="13833" max="13833" width="8.5546875" bestFit="1" customWidth="1"/>
    <col min="13834" max="13834" width="0" hidden="1" customWidth="1"/>
    <col min="13836" max="13836" width="5.88671875" bestFit="1" customWidth="1"/>
    <col min="13837" max="13839" width="0" hidden="1" customWidth="1"/>
    <col min="13840" max="13840" width="7.33203125" customWidth="1"/>
    <col min="13841" max="13842" width="0" hidden="1" customWidth="1"/>
    <col min="13843" max="13843" width="6.5546875" customWidth="1"/>
    <col min="13844" max="13845" width="0" hidden="1" customWidth="1"/>
    <col min="13846" max="13846" width="6.6640625" bestFit="1" customWidth="1"/>
    <col min="13847" max="13849" width="0" hidden="1" customWidth="1"/>
    <col min="13850" max="13850" width="9" bestFit="1" customWidth="1"/>
    <col min="13851" max="13852" width="0" hidden="1" customWidth="1"/>
    <col min="13853" max="13853" width="9" customWidth="1"/>
    <col min="13854" max="13855" width="0" hidden="1" customWidth="1"/>
    <col min="13856" max="13856" width="11" customWidth="1"/>
    <col min="13857" max="13860" width="0" hidden="1" customWidth="1"/>
    <col min="13861" max="13861" width="9.5546875" customWidth="1"/>
    <col min="13862" max="13862" width="0" hidden="1" customWidth="1"/>
    <col min="13863" max="13863" width="16.5546875" customWidth="1"/>
    <col min="13864" max="13864" width="0" hidden="1" customWidth="1"/>
    <col min="13865" max="13865" width="7.33203125" bestFit="1" customWidth="1"/>
    <col min="13866" max="13866" width="0" hidden="1" customWidth="1"/>
    <col min="13867" max="13867" width="8.44140625" bestFit="1" customWidth="1"/>
    <col min="13868" max="13868" width="0" hidden="1" customWidth="1"/>
    <col min="13869" max="13869" width="11" customWidth="1"/>
    <col min="13870" max="13870" width="0" hidden="1" customWidth="1"/>
    <col min="13871" max="13871" width="7.44140625" bestFit="1" customWidth="1"/>
    <col min="13872" max="13872" width="0" hidden="1" customWidth="1"/>
    <col min="13873" max="13873" width="12.88671875" customWidth="1"/>
    <col min="13874" max="13874" width="0" hidden="1" customWidth="1"/>
    <col min="13875" max="13875" width="13.88671875" customWidth="1"/>
    <col min="13876" max="13876" width="0" hidden="1" customWidth="1"/>
    <col min="13877" max="13877" width="15.44140625" customWidth="1"/>
    <col min="13878" max="13879" width="0" hidden="1" customWidth="1"/>
    <col min="13880" max="13880" width="12.33203125" customWidth="1"/>
    <col min="13881" max="13881" width="0" hidden="1" customWidth="1"/>
    <col min="14082" max="14082" width="12.44140625" customWidth="1"/>
    <col min="14083" max="14084" width="12.33203125" customWidth="1"/>
    <col min="14085" max="14085" width="34.44140625" customWidth="1"/>
    <col min="14086" max="14086" width="11.5546875" customWidth="1"/>
    <col min="14087" max="14087" width="10.88671875" bestFit="1" customWidth="1"/>
    <col min="14088" max="14088" width="0" hidden="1" customWidth="1"/>
    <col min="14089" max="14089" width="8.5546875" bestFit="1" customWidth="1"/>
    <col min="14090" max="14090" width="0" hidden="1" customWidth="1"/>
    <col min="14092" max="14092" width="5.88671875" bestFit="1" customWidth="1"/>
    <col min="14093" max="14095" width="0" hidden="1" customWidth="1"/>
    <col min="14096" max="14096" width="7.33203125" customWidth="1"/>
    <col min="14097" max="14098" width="0" hidden="1" customWidth="1"/>
    <col min="14099" max="14099" width="6.5546875" customWidth="1"/>
    <col min="14100" max="14101" width="0" hidden="1" customWidth="1"/>
    <col min="14102" max="14102" width="6.6640625" bestFit="1" customWidth="1"/>
    <col min="14103" max="14105" width="0" hidden="1" customWidth="1"/>
    <col min="14106" max="14106" width="9" bestFit="1" customWidth="1"/>
    <col min="14107" max="14108" width="0" hidden="1" customWidth="1"/>
    <col min="14109" max="14109" width="9" customWidth="1"/>
    <col min="14110" max="14111" width="0" hidden="1" customWidth="1"/>
    <col min="14112" max="14112" width="11" customWidth="1"/>
    <col min="14113" max="14116" width="0" hidden="1" customWidth="1"/>
    <col min="14117" max="14117" width="9.5546875" customWidth="1"/>
    <col min="14118" max="14118" width="0" hidden="1" customWidth="1"/>
    <col min="14119" max="14119" width="16.5546875" customWidth="1"/>
    <col min="14120" max="14120" width="0" hidden="1" customWidth="1"/>
    <col min="14121" max="14121" width="7.33203125" bestFit="1" customWidth="1"/>
    <col min="14122" max="14122" width="0" hidden="1" customWidth="1"/>
    <col min="14123" max="14123" width="8.44140625" bestFit="1" customWidth="1"/>
    <col min="14124" max="14124" width="0" hidden="1" customWidth="1"/>
    <col min="14125" max="14125" width="11" customWidth="1"/>
    <col min="14126" max="14126" width="0" hidden="1" customWidth="1"/>
    <col min="14127" max="14127" width="7.44140625" bestFit="1" customWidth="1"/>
    <col min="14128" max="14128" width="0" hidden="1" customWidth="1"/>
    <col min="14129" max="14129" width="12.88671875" customWidth="1"/>
    <col min="14130" max="14130" width="0" hidden="1" customWidth="1"/>
    <col min="14131" max="14131" width="13.88671875" customWidth="1"/>
    <col min="14132" max="14132" width="0" hidden="1" customWidth="1"/>
    <col min="14133" max="14133" width="15.44140625" customWidth="1"/>
    <col min="14134" max="14135" width="0" hidden="1" customWidth="1"/>
    <col min="14136" max="14136" width="12.33203125" customWidth="1"/>
    <col min="14137" max="14137" width="0" hidden="1" customWidth="1"/>
    <col min="14338" max="14338" width="12.44140625" customWidth="1"/>
    <col min="14339" max="14340" width="12.33203125" customWidth="1"/>
    <col min="14341" max="14341" width="34.44140625" customWidth="1"/>
    <col min="14342" max="14342" width="11.5546875" customWidth="1"/>
    <col min="14343" max="14343" width="10.88671875" bestFit="1" customWidth="1"/>
    <col min="14344" max="14344" width="0" hidden="1" customWidth="1"/>
    <col min="14345" max="14345" width="8.5546875" bestFit="1" customWidth="1"/>
    <col min="14346" max="14346" width="0" hidden="1" customWidth="1"/>
    <col min="14348" max="14348" width="5.88671875" bestFit="1" customWidth="1"/>
    <col min="14349" max="14351" width="0" hidden="1" customWidth="1"/>
    <col min="14352" max="14352" width="7.33203125" customWidth="1"/>
    <col min="14353" max="14354" width="0" hidden="1" customWidth="1"/>
    <col min="14355" max="14355" width="6.5546875" customWidth="1"/>
    <col min="14356" max="14357" width="0" hidden="1" customWidth="1"/>
    <col min="14358" max="14358" width="6.6640625" bestFit="1" customWidth="1"/>
    <col min="14359" max="14361" width="0" hidden="1" customWidth="1"/>
    <col min="14362" max="14362" width="9" bestFit="1" customWidth="1"/>
    <col min="14363" max="14364" width="0" hidden="1" customWidth="1"/>
    <col min="14365" max="14365" width="9" customWidth="1"/>
    <col min="14366" max="14367" width="0" hidden="1" customWidth="1"/>
    <col min="14368" max="14368" width="11" customWidth="1"/>
    <col min="14369" max="14372" width="0" hidden="1" customWidth="1"/>
    <col min="14373" max="14373" width="9.5546875" customWidth="1"/>
    <col min="14374" max="14374" width="0" hidden="1" customWidth="1"/>
    <col min="14375" max="14375" width="16.5546875" customWidth="1"/>
    <col min="14376" max="14376" width="0" hidden="1" customWidth="1"/>
    <col min="14377" max="14377" width="7.33203125" bestFit="1" customWidth="1"/>
    <col min="14378" max="14378" width="0" hidden="1" customWidth="1"/>
    <col min="14379" max="14379" width="8.44140625" bestFit="1" customWidth="1"/>
    <col min="14380" max="14380" width="0" hidden="1" customWidth="1"/>
    <col min="14381" max="14381" width="11" customWidth="1"/>
    <col min="14382" max="14382" width="0" hidden="1" customWidth="1"/>
    <col min="14383" max="14383" width="7.44140625" bestFit="1" customWidth="1"/>
    <col min="14384" max="14384" width="0" hidden="1" customWidth="1"/>
    <col min="14385" max="14385" width="12.88671875" customWidth="1"/>
    <col min="14386" max="14386" width="0" hidden="1" customWidth="1"/>
    <col min="14387" max="14387" width="13.88671875" customWidth="1"/>
    <col min="14388" max="14388" width="0" hidden="1" customWidth="1"/>
    <col min="14389" max="14389" width="15.44140625" customWidth="1"/>
    <col min="14390" max="14391" width="0" hidden="1" customWidth="1"/>
    <col min="14392" max="14392" width="12.33203125" customWidth="1"/>
    <col min="14393" max="14393" width="0" hidden="1" customWidth="1"/>
    <col min="14594" max="14594" width="12.44140625" customWidth="1"/>
    <col min="14595" max="14596" width="12.33203125" customWidth="1"/>
    <col min="14597" max="14597" width="34.44140625" customWidth="1"/>
    <col min="14598" max="14598" width="11.5546875" customWidth="1"/>
    <col min="14599" max="14599" width="10.88671875" bestFit="1" customWidth="1"/>
    <col min="14600" max="14600" width="0" hidden="1" customWidth="1"/>
    <col min="14601" max="14601" width="8.5546875" bestFit="1" customWidth="1"/>
    <col min="14602" max="14602" width="0" hidden="1" customWidth="1"/>
    <col min="14604" max="14604" width="5.88671875" bestFit="1" customWidth="1"/>
    <col min="14605" max="14607" width="0" hidden="1" customWidth="1"/>
    <col min="14608" max="14608" width="7.33203125" customWidth="1"/>
    <col min="14609" max="14610" width="0" hidden="1" customWidth="1"/>
    <col min="14611" max="14611" width="6.5546875" customWidth="1"/>
    <col min="14612" max="14613" width="0" hidden="1" customWidth="1"/>
    <col min="14614" max="14614" width="6.6640625" bestFit="1" customWidth="1"/>
    <col min="14615" max="14617" width="0" hidden="1" customWidth="1"/>
    <col min="14618" max="14618" width="9" bestFit="1" customWidth="1"/>
    <col min="14619" max="14620" width="0" hidden="1" customWidth="1"/>
    <col min="14621" max="14621" width="9" customWidth="1"/>
    <col min="14622" max="14623" width="0" hidden="1" customWidth="1"/>
    <col min="14624" max="14624" width="11" customWidth="1"/>
    <col min="14625" max="14628" width="0" hidden="1" customWidth="1"/>
    <col min="14629" max="14629" width="9.5546875" customWidth="1"/>
    <col min="14630" max="14630" width="0" hidden="1" customWidth="1"/>
    <col min="14631" max="14631" width="16.5546875" customWidth="1"/>
    <col min="14632" max="14632" width="0" hidden="1" customWidth="1"/>
    <col min="14633" max="14633" width="7.33203125" bestFit="1" customWidth="1"/>
    <col min="14634" max="14634" width="0" hidden="1" customWidth="1"/>
    <col min="14635" max="14635" width="8.44140625" bestFit="1" customWidth="1"/>
    <col min="14636" max="14636" width="0" hidden="1" customWidth="1"/>
    <col min="14637" max="14637" width="11" customWidth="1"/>
    <col min="14638" max="14638" width="0" hidden="1" customWidth="1"/>
    <col min="14639" max="14639" width="7.44140625" bestFit="1" customWidth="1"/>
    <col min="14640" max="14640" width="0" hidden="1" customWidth="1"/>
    <col min="14641" max="14641" width="12.88671875" customWidth="1"/>
    <col min="14642" max="14642" width="0" hidden="1" customWidth="1"/>
    <col min="14643" max="14643" width="13.88671875" customWidth="1"/>
    <col min="14644" max="14644" width="0" hidden="1" customWidth="1"/>
    <col min="14645" max="14645" width="15.44140625" customWidth="1"/>
    <col min="14646" max="14647" width="0" hidden="1" customWidth="1"/>
    <col min="14648" max="14648" width="12.33203125" customWidth="1"/>
    <col min="14649" max="14649" width="0" hidden="1" customWidth="1"/>
    <col min="14850" max="14850" width="12.44140625" customWidth="1"/>
    <col min="14851" max="14852" width="12.33203125" customWidth="1"/>
    <col min="14853" max="14853" width="34.44140625" customWidth="1"/>
    <col min="14854" max="14854" width="11.5546875" customWidth="1"/>
    <col min="14855" max="14855" width="10.88671875" bestFit="1" customWidth="1"/>
    <col min="14856" max="14856" width="0" hidden="1" customWidth="1"/>
    <col min="14857" max="14857" width="8.5546875" bestFit="1" customWidth="1"/>
    <col min="14858" max="14858" width="0" hidden="1" customWidth="1"/>
    <col min="14860" max="14860" width="5.88671875" bestFit="1" customWidth="1"/>
    <col min="14861" max="14863" width="0" hidden="1" customWidth="1"/>
    <col min="14864" max="14864" width="7.33203125" customWidth="1"/>
    <col min="14865" max="14866" width="0" hidden="1" customWidth="1"/>
    <col min="14867" max="14867" width="6.5546875" customWidth="1"/>
    <col min="14868" max="14869" width="0" hidden="1" customWidth="1"/>
    <col min="14870" max="14870" width="6.6640625" bestFit="1" customWidth="1"/>
    <col min="14871" max="14873" width="0" hidden="1" customWidth="1"/>
    <col min="14874" max="14874" width="9" bestFit="1" customWidth="1"/>
    <col min="14875" max="14876" width="0" hidden="1" customWidth="1"/>
    <col min="14877" max="14877" width="9" customWidth="1"/>
    <col min="14878" max="14879" width="0" hidden="1" customWidth="1"/>
    <col min="14880" max="14880" width="11" customWidth="1"/>
    <col min="14881" max="14884" width="0" hidden="1" customWidth="1"/>
    <col min="14885" max="14885" width="9.5546875" customWidth="1"/>
    <col min="14886" max="14886" width="0" hidden="1" customWidth="1"/>
    <col min="14887" max="14887" width="16.5546875" customWidth="1"/>
    <col min="14888" max="14888" width="0" hidden="1" customWidth="1"/>
    <col min="14889" max="14889" width="7.33203125" bestFit="1" customWidth="1"/>
    <col min="14890" max="14890" width="0" hidden="1" customWidth="1"/>
    <col min="14891" max="14891" width="8.44140625" bestFit="1" customWidth="1"/>
    <col min="14892" max="14892" width="0" hidden="1" customWidth="1"/>
    <col min="14893" max="14893" width="11" customWidth="1"/>
    <col min="14894" max="14894" width="0" hidden="1" customWidth="1"/>
    <col min="14895" max="14895" width="7.44140625" bestFit="1" customWidth="1"/>
    <col min="14896" max="14896" width="0" hidden="1" customWidth="1"/>
    <col min="14897" max="14897" width="12.88671875" customWidth="1"/>
    <col min="14898" max="14898" width="0" hidden="1" customWidth="1"/>
    <col min="14899" max="14899" width="13.88671875" customWidth="1"/>
    <col min="14900" max="14900" width="0" hidden="1" customWidth="1"/>
    <col min="14901" max="14901" width="15.44140625" customWidth="1"/>
    <col min="14902" max="14903" width="0" hidden="1" customWidth="1"/>
    <col min="14904" max="14904" width="12.33203125" customWidth="1"/>
    <col min="14905" max="14905" width="0" hidden="1" customWidth="1"/>
    <col min="15106" max="15106" width="12.44140625" customWidth="1"/>
    <col min="15107" max="15108" width="12.33203125" customWidth="1"/>
    <col min="15109" max="15109" width="34.44140625" customWidth="1"/>
    <col min="15110" max="15110" width="11.5546875" customWidth="1"/>
    <col min="15111" max="15111" width="10.88671875" bestFit="1" customWidth="1"/>
    <col min="15112" max="15112" width="0" hidden="1" customWidth="1"/>
    <col min="15113" max="15113" width="8.5546875" bestFit="1" customWidth="1"/>
    <col min="15114" max="15114" width="0" hidden="1" customWidth="1"/>
    <col min="15116" max="15116" width="5.88671875" bestFit="1" customWidth="1"/>
    <col min="15117" max="15119" width="0" hidden="1" customWidth="1"/>
    <col min="15120" max="15120" width="7.33203125" customWidth="1"/>
    <col min="15121" max="15122" width="0" hidden="1" customWidth="1"/>
    <col min="15123" max="15123" width="6.5546875" customWidth="1"/>
    <col min="15124" max="15125" width="0" hidden="1" customWidth="1"/>
    <col min="15126" max="15126" width="6.6640625" bestFit="1" customWidth="1"/>
    <col min="15127" max="15129" width="0" hidden="1" customWidth="1"/>
    <col min="15130" max="15130" width="9" bestFit="1" customWidth="1"/>
    <col min="15131" max="15132" width="0" hidden="1" customWidth="1"/>
    <col min="15133" max="15133" width="9" customWidth="1"/>
    <col min="15134" max="15135" width="0" hidden="1" customWidth="1"/>
    <col min="15136" max="15136" width="11" customWidth="1"/>
    <col min="15137" max="15140" width="0" hidden="1" customWidth="1"/>
    <col min="15141" max="15141" width="9.5546875" customWidth="1"/>
    <col min="15142" max="15142" width="0" hidden="1" customWidth="1"/>
    <col min="15143" max="15143" width="16.5546875" customWidth="1"/>
    <col min="15144" max="15144" width="0" hidden="1" customWidth="1"/>
    <col min="15145" max="15145" width="7.33203125" bestFit="1" customWidth="1"/>
    <col min="15146" max="15146" width="0" hidden="1" customWidth="1"/>
    <col min="15147" max="15147" width="8.44140625" bestFit="1" customWidth="1"/>
    <col min="15148" max="15148" width="0" hidden="1" customWidth="1"/>
    <col min="15149" max="15149" width="11" customWidth="1"/>
    <col min="15150" max="15150" width="0" hidden="1" customWidth="1"/>
    <col min="15151" max="15151" width="7.44140625" bestFit="1" customWidth="1"/>
    <col min="15152" max="15152" width="0" hidden="1" customWidth="1"/>
    <col min="15153" max="15153" width="12.88671875" customWidth="1"/>
    <col min="15154" max="15154" width="0" hidden="1" customWidth="1"/>
    <col min="15155" max="15155" width="13.88671875" customWidth="1"/>
    <col min="15156" max="15156" width="0" hidden="1" customWidth="1"/>
    <col min="15157" max="15157" width="15.44140625" customWidth="1"/>
    <col min="15158" max="15159" width="0" hidden="1" customWidth="1"/>
    <col min="15160" max="15160" width="12.33203125" customWidth="1"/>
    <col min="15161" max="15161" width="0" hidden="1" customWidth="1"/>
    <col min="15362" max="15362" width="12.44140625" customWidth="1"/>
    <col min="15363" max="15364" width="12.33203125" customWidth="1"/>
    <col min="15365" max="15365" width="34.44140625" customWidth="1"/>
    <col min="15366" max="15366" width="11.5546875" customWidth="1"/>
    <col min="15367" max="15367" width="10.88671875" bestFit="1" customWidth="1"/>
    <col min="15368" max="15368" width="0" hidden="1" customWidth="1"/>
    <col min="15369" max="15369" width="8.5546875" bestFit="1" customWidth="1"/>
    <col min="15370" max="15370" width="0" hidden="1" customWidth="1"/>
    <col min="15372" max="15372" width="5.88671875" bestFit="1" customWidth="1"/>
    <col min="15373" max="15375" width="0" hidden="1" customWidth="1"/>
    <col min="15376" max="15376" width="7.33203125" customWidth="1"/>
    <col min="15377" max="15378" width="0" hidden="1" customWidth="1"/>
    <col min="15379" max="15379" width="6.5546875" customWidth="1"/>
    <col min="15380" max="15381" width="0" hidden="1" customWidth="1"/>
    <col min="15382" max="15382" width="6.6640625" bestFit="1" customWidth="1"/>
    <col min="15383" max="15385" width="0" hidden="1" customWidth="1"/>
    <col min="15386" max="15386" width="9" bestFit="1" customWidth="1"/>
    <col min="15387" max="15388" width="0" hidden="1" customWidth="1"/>
    <col min="15389" max="15389" width="9" customWidth="1"/>
    <col min="15390" max="15391" width="0" hidden="1" customWidth="1"/>
    <col min="15392" max="15392" width="11" customWidth="1"/>
    <col min="15393" max="15396" width="0" hidden="1" customWidth="1"/>
    <col min="15397" max="15397" width="9.5546875" customWidth="1"/>
    <col min="15398" max="15398" width="0" hidden="1" customWidth="1"/>
    <col min="15399" max="15399" width="16.5546875" customWidth="1"/>
    <col min="15400" max="15400" width="0" hidden="1" customWidth="1"/>
    <col min="15401" max="15401" width="7.33203125" bestFit="1" customWidth="1"/>
    <col min="15402" max="15402" width="0" hidden="1" customWidth="1"/>
    <col min="15403" max="15403" width="8.44140625" bestFit="1" customWidth="1"/>
    <col min="15404" max="15404" width="0" hidden="1" customWidth="1"/>
    <col min="15405" max="15405" width="11" customWidth="1"/>
    <col min="15406" max="15406" width="0" hidden="1" customWidth="1"/>
    <col min="15407" max="15407" width="7.44140625" bestFit="1" customWidth="1"/>
    <col min="15408" max="15408" width="0" hidden="1" customWidth="1"/>
    <col min="15409" max="15409" width="12.88671875" customWidth="1"/>
    <col min="15410" max="15410" width="0" hidden="1" customWidth="1"/>
    <col min="15411" max="15411" width="13.88671875" customWidth="1"/>
    <col min="15412" max="15412" width="0" hidden="1" customWidth="1"/>
    <col min="15413" max="15413" width="15.44140625" customWidth="1"/>
    <col min="15414" max="15415" width="0" hidden="1" customWidth="1"/>
    <col min="15416" max="15416" width="12.33203125" customWidth="1"/>
    <col min="15417" max="15417" width="0" hidden="1" customWidth="1"/>
    <col min="15618" max="15618" width="12.44140625" customWidth="1"/>
    <col min="15619" max="15620" width="12.33203125" customWidth="1"/>
    <col min="15621" max="15621" width="34.44140625" customWidth="1"/>
    <col min="15622" max="15622" width="11.5546875" customWidth="1"/>
    <col min="15623" max="15623" width="10.88671875" bestFit="1" customWidth="1"/>
    <col min="15624" max="15624" width="0" hidden="1" customWidth="1"/>
    <col min="15625" max="15625" width="8.5546875" bestFit="1" customWidth="1"/>
    <col min="15626" max="15626" width="0" hidden="1" customWidth="1"/>
    <col min="15628" max="15628" width="5.88671875" bestFit="1" customWidth="1"/>
    <col min="15629" max="15631" width="0" hidden="1" customWidth="1"/>
    <col min="15632" max="15632" width="7.33203125" customWidth="1"/>
    <col min="15633" max="15634" width="0" hidden="1" customWidth="1"/>
    <col min="15635" max="15635" width="6.5546875" customWidth="1"/>
    <col min="15636" max="15637" width="0" hidden="1" customWidth="1"/>
    <col min="15638" max="15638" width="6.6640625" bestFit="1" customWidth="1"/>
    <col min="15639" max="15641" width="0" hidden="1" customWidth="1"/>
    <col min="15642" max="15642" width="9" bestFit="1" customWidth="1"/>
    <col min="15643" max="15644" width="0" hidden="1" customWidth="1"/>
    <col min="15645" max="15645" width="9" customWidth="1"/>
    <col min="15646" max="15647" width="0" hidden="1" customWidth="1"/>
    <col min="15648" max="15648" width="11" customWidth="1"/>
    <col min="15649" max="15652" width="0" hidden="1" customWidth="1"/>
    <col min="15653" max="15653" width="9.5546875" customWidth="1"/>
    <col min="15654" max="15654" width="0" hidden="1" customWidth="1"/>
    <col min="15655" max="15655" width="16.5546875" customWidth="1"/>
    <col min="15656" max="15656" width="0" hidden="1" customWidth="1"/>
    <col min="15657" max="15657" width="7.33203125" bestFit="1" customWidth="1"/>
    <col min="15658" max="15658" width="0" hidden="1" customWidth="1"/>
    <col min="15659" max="15659" width="8.44140625" bestFit="1" customWidth="1"/>
    <col min="15660" max="15660" width="0" hidden="1" customWidth="1"/>
    <col min="15661" max="15661" width="11" customWidth="1"/>
    <col min="15662" max="15662" width="0" hidden="1" customWidth="1"/>
    <col min="15663" max="15663" width="7.44140625" bestFit="1" customWidth="1"/>
    <col min="15664" max="15664" width="0" hidden="1" customWidth="1"/>
    <col min="15665" max="15665" width="12.88671875" customWidth="1"/>
    <col min="15666" max="15666" width="0" hidden="1" customWidth="1"/>
    <col min="15667" max="15667" width="13.88671875" customWidth="1"/>
    <col min="15668" max="15668" width="0" hidden="1" customWidth="1"/>
    <col min="15669" max="15669" width="15.44140625" customWidth="1"/>
    <col min="15670" max="15671" width="0" hidden="1" customWidth="1"/>
    <col min="15672" max="15672" width="12.33203125" customWidth="1"/>
    <col min="15673" max="15673" width="0" hidden="1" customWidth="1"/>
    <col min="15874" max="15874" width="12.44140625" customWidth="1"/>
    <col min="15875" max="15876" width="12.33203125" customWidth="1"/>
    <col min="15877" max="15877" width="34.44140625" customWidth="1"/>
    <col min="15878" max="15878" width="11.5546875" customWidth="1"/>
    <col min="15879" max="15879" width="10.88671875" bestFit="1" customWidth="1"/>
    <col min="15880" max="15880" width="0" hidden="1" customWidth="1"/>
    <col min="15881" max="15881" width="8.5546875" bestFit="1" customWidth="1"/>
    <col min="15882" max="15882" width="0" hidden="1" customWidth="1"/>
    <col min="15884" max="15884" width="5.88671875" bestFit="1" customWidth="1"/>
    <col min="15885" max="15887" width="0" hidden="1" customWidth="1"/>
    <col min="15888" max="15888" width="7.33203125" customWidth="1"/>
    <col min="15889" max="15890" width="0" hidden="1" customWidth="1"/>
    <col min="15891" max="15891" width="6.5546875" customWidth="1"/>
    <col min="15892" max="15893" width="0" hidden="1" customWidth="1"/>
    <col min="15894" max="15894" width="6.6640625" bestFit="1" customWidth="1"/>
    <col min="15895" max="15897" width="0" hidden="1" customWidth="1"/>
    <col min="15898" max="15898" width="9" bestFit="1" customWidth="1"/>
    <col min="15899" max="15900" width="0" hidden="1" customWidth="1"/>
    <col min="15901" max="15901" width="9" customWidth="1"/>
    <col min="15902" max="15903" width="0" hidden="1" customWidth="1"/>
    <col min="15904" max="15904" width="11" customWidth="1"/>
    <col min="15905" max="15908" width="0" hidden="1" customWidth="1"/>
    <col min="15909" max="15909" width="9.5546875" customWidth="1"/>
    <col min="15910" max="15910" width="0" hidden="1" customWidth="1"/>
    <col min="15911" max="15911" width="16.5546875" customWidth="1"/>
    <col min="15912" max="15912" width="0" hidden="1" customWidth="1"/>
    <col min="15913" max="15913" width="7.33203125" bestFit="1" customWidth="1"/>
    <col min="15914" max="15914" width="0" hidden="1" customWidth="1"/>
    <col min="15915" max="15915" width="8.44140625" bestFit="1" customWidth="1"/>
    <col min="15916" max="15916" width="0" hidden="1" customWidth="1"/>
    <col min="15917" max="15917" width="11" customWidth="1"/>
    <col min="15918" max="15918" width="0" hidden="1" customWidth="1"/>
    <col min="15919" max="15919" width="7.44140625" bestFit="1" customWidth="1"/>
    <col min="15920" max="15920" width="0" hidden="1" customWidth="1"/>
    <col min="15921" max="15921" width="12.88671875" customWidth="1"/>
    <col min="15922" max="15922" width="0" hidden="1" customWidth="1"/>
    <col min="15923" max="15923" width="13.88671875" customWidth="1"/>
    <col min="15924" max="15924" width="0" hidden="1" customWidth="1"/>
    <col min="15925" max="15925" width="15.44140625" customWidth="1"/>
    <col min="15926" max="15927" width="0" hidden="1" customWidth="1"/>
    <col min="15928" max="15928" width="12.33203125" customWidth="1"/>
    <col min="15929" max="15929" width="0" hidden="1" customWidth="1"/>
    <col min="16130" max="16130" width="12.44140625" customWidth="1"/>
    <col min="16131" max="16132" width="12.33203125" customWidth="1"/>
    <col min="16133" max="16133" width="34.44140625" customWidth="1"/>
    <col min="16134" max="16134" width="11.5546875" customWidth="1"/>
    <col min="16135" max="16135" width="10.88671875" bestFit="1" customWidth="1"/>
    <col min="16136" max="16136" width="0" hidden="1" customWidth="1"/>
    <col min="16137" max="16137" width="8.5546875" bestFit="1" customWidth="1"/>
    <col min="16138" max="16138" width="0" hidden="1" customWidth="1"/>
    <col min="16140" max="16140" width="5.88671875" bestFit="1" customWidth="1"/>
    <col min="16141" max="16143" width="0" hidden="1" customWidth="1"/>
    <col min="16144" max="16144" width="7.33203125" customWidth="1"/>
    <col min="16145" max="16146" width="0" hidden="1" customWidth="1"/>
    <col min="16147" max="16147" width="6.5546875" customWidth="1"/>
    <col min="16148" max="16149" width="0" hidden="1" customWidth="1"/>
    <col min="16150" max="16150" width="6.6640625" bestFit="1" customWidth="1"/>
    <col min="16151" max="16153" width="0" hidden="1" customWidth="1"/>
    <col min="16154" max="16154" width="9" bestFit="1" customWidth="1"/>
    <col min="16155" max="16156" width="0" hidden="1" customWidth="1"/>
    <col min="16157" max="16157" width="9" customWidth="1"/>
    <col min="16158" max="16159" width="0" hidden="1" customWidth="1"/>
    <col min="16160" max="16160" width="11" customWidth="1"/>
    <col min="16161" max="16164" width="0" hidden="1" customWidth="1"/>
    <col min="16165" max="16165" width="9.5546875" customWidth="1"/>
    <col min="16166" max="16166" width="0" hidden="1" customWidth="1"/>
    <col min="16167" max="16167" width="16.5546875" customWidth="1"/>
    <col min="16168" max="16168" width="0" hidden="1" customWidth="1"/>
    <col min="16169" max="16169" width="7.33203125" bestFit="1" customWidth="1"/>
    <col min="16170" max="16170" width="0" hidden="1" customWidth="1"/>
    <col min="16171" max="16171" width="8.44140625" bestFit="1" customWidth="1"/>
    <col min="16172" max="16172" width="0" hidden="1" customWidth="1"/>
    <col min="16173" max="16173" width="11" customWidth="1"/>
    <col min="16174" max="16174" width="0" hidden="1" customWidth="1"/>
    <col min="16175" max="16175" width="7.44140625" bestFit="1" customWidth="1"/>
    <col min="16176" max="16176" width="0" hidden="1" customWidth="1"/>
    <col min="16177" max="16177" width="12.88671875" customWidth="1"/>
    <col min="16178" max="16178" width="0" hidden="1" customWidth="1"/>
    <col min="16179" max="16179" width="13.88671875" customWidth="1"/>
    <col min="16180" max="16180" width="0" hidden="1" customWidth="1"/>
    <col min="16181" max="16181" width="15.44140625" customWidth="1"/>
    <col min="16182" max="16183" width="0" hidden="1" customWidth="1"/>
    <col min="16184" max="16184" width="12.33203125" customWidth="1"/>
    <col min="16185" max="16185" width="0" hidden="1" customWidth="1"/>
  </cols>
  <sheetData>
    <row r="1" spans="1:130" ht="13.8">
      <c r="A1" s="30" t="s">
        <v>252</v>
      </c>
    </row>
    <row r="2" spans="1:130" s="36" customFormat="1" ht="13.8">
      <c r="A2" s="11" t="s">
        <v>253</v>
      </c>
      <c r="B2" s="30"/>
      <c r="E2" s="37"/>
      <c r="F2" s="37"/>
      <c r="T2" s="38"/>
      <c r="X2" s="38"/>
      <c r="Y2" s="38"/>
      <c r="AE2" s="39"/>
      <c r="AF2" s="39"/>
      <c r="AG2" s="40"/>
      <c r="AH2" s="40"/>
      <c r="AI2" s="40"/>
      <c r="AJ2" s="40"/>
      <c r="AK2" s="40"/>
      <c r="AL2" s="40"/>
      <c r="AM2" s="40"/>
      <c r="AN2" s="40"/>
      <c r="AO2" s="40"/>
      <c r="AP2" s="40"/>
      <c r="AQ2" s="39"/>
      <c r="AR2" s="39"/>
      <c r="AS2" s="39"/>
      <c r="AT2" s="39"/>
      <c r="AU2" s="39"/>
      <c r="AV2" s="39"/>
      <c r="AW2" s="39"/>
      <c r="AX2" s="39"/>
      <c r="AY2" s="39"/>
      <c r="AZ2" s="39"/>
      <c r="BA2" s="39"/>
      <c r="BB2" s="39"/>
      <c r="BC2" s="39"/>
      <c r="BD2" s="39"/>
      <c r="BE2" s="39"/>
      <c r="BF2" s="39"/>
      <c r="BG2" s="40"/>
      <c r="BK2" s="39"/>
      <c r="BL2" s="39"/>
      <c r="BM2" s="39"/>
      <c r="BN2" s="39"/>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row>
    <row r="3" spans="1:130" s="146" customFormat="1" ht="56.25" customHeight="1">
      <c r="A3" s="42" t="s">
        <v>77</v>
      </c>
      <c r="B3" s="42" t="s">
        <v>78</v>
      </c>
      <c r="C3" s="42" t="s">
        <v>79</v>
      </c>
      <c r="D3" s="42" t="s">
        <v>255</v>
      </c>
      <c r="E3" s="42" t="s">
        <v>222</v>
      </c>
      <c r="F3" s="42" t="s">
        <v>221</v>
      </c>
      <c r="G3" s="42" t="s">
        <v>80</v>
      </c>
      <c r="H3" s="43" t="s">
        <v>81</v>
      </c>
      <c r="I3" s="42" t="s">
        <v>82</v>
      </c>
      <c r="J3" s="43" t="s">
        <v>83</v>
      </c>
      <c r="K3" s="42" t="s">
        <v>84</v>
      </c>
      <c r="L3" s="42" t="s">
        <v>85</v>
      </c>
      <c r="M3" s="43" t="s">
        <v>86</v>
      </c>
      <c r="N3" s="43" t="s">
        <v>87</v>
      </c>
      <c r="O3" s="43" t="s">
        <v>88</v>
      </c>
      <c r="P3" s="46" t="s">
        <v>226</v>
      </c>
      <c r="Q3" s="43" t="s">
        <v>227</v>
      </c>
      <c r="R3" s="43" t="s">
        <v>228</v>
      </c>
      <c r="S3" s="46" t="s">
        <v>91</v>
      </c>
      <c r="T3" s="43" t="s">
        <v>92</v>
      </c>
      <c r="U3" s="43" t="s">
        <v>93</v>
      </c>
      <c r="V3" s="46" t="s">
        <v>95</v>
      </c>
      <c r="W3" s="43" t="s">
        <v>96</v>
      </c>
      <c r="X3" s="43" t="s">
        <v>97</v>
      </c>
      <c r="Y3" s="43" t="s">
        <v>229</v>
      </c>
      <c r="Z3" s="47" t="s">
        <v>100</v>
      </c>
      <c r="AA3" s="43" t="s">
        <v>101</v>
      </c>
      <c r="AB3" s="43" t="s">
        <v>230</v>
      </c>
      <c r="AC3" s="48" t="s">
        <v>231</v>
      </c>
      <c r="AD3" s="43" t="s">
        <v>232</v>
      </c>
      <c r="AE3" s="43" t="s">
        <v>233</v>
      </c>
      <c r="AF3" s="145" t="s">
        <v>234</v>
      </c>
      <c r="AG3" s="145" t="s">
        <v>235</v>
      </c>
      <c r="AH3" s="145" t="s">
        <v>235</v>
      </c>
      <c r="AI3" s="145" t="s">
        <v>235</v>
      </c>
      <c r="AJ3" s="43" t="s">
        <v>236</v>
      </c>
      <c r="AK3" s="48" t="s">
        <v>237</v>
      </c>
      <c r="AL3" s="43" t="s">
        <v>103</v>
      </c>
      <c r="AM3" s="42" t="s">
        <v>238</v>
      </c>
      <c r="AN3" s="51" t="s">
        <v>239</v>
      </c>
      <c r="AO3" s="42" t="s">
        <v>240</v>
      </c>
      <c r="AP3" s="51" t="s">
        <v>125</v>
      </c>
      <c r="AQ3" s="42" t="s">
        <v>126</v>
      </c>
      <c r="AR3" s="43" t="s">
        <v>127</v>
      </c>
      <c r="AS3" s="42" t="s">
        <v>132</v>
      </c>
      <c r="AT3" s="43" t="s">
        <v>133</v>
      </c>
      <c r="AU3" s="42" t="s">
        <v>241</v>
      </c>
      <c r="AV3" s="43" t="s">
        <v>242</v>
      </c>
      <c r="AW3" s="42" t="s">
        <v>243</v>
      </c>
      <c r="AX3" s="43" t="s">
        <v>244</v>
      </c>
      <c r="AY3" s="42" t="s">
        <v>245</v>
      </c>
      <c r="AZ3" s="51" t="s">
        <v>246</v>
      </c>
      <c r="BA3" s="47" t="s">
        <v>247</v>
      </c>
      <c r="BB3" s="43" t="s">
        <v>137</v>
      </c>
      <c r="BC3" s="43" t="s">
        <v>248</v>
      </c>
      <c r="BD3" s="47" t="s">
        <v>138</v>
      </c>
      <c r="BE3" s="43" t="s">
        <v>139</v>
      </c>
      <c r="BF3" s="47" t="s">
        <v>249</v>
      </c>
    </row>
    <row r="4" spans="1:130" s="146" customFormat="1" ht="26.25" customHeight="1" thickBot="1">
      <c r="A4" s="54" t="s">
        <v>208</v>
      </c>
      <c r="B4" s="54" t="s">
        <v>208</v>
      </c>
      <c r="C4" s="54"/>
      <c r="D4" s="54"/>
      <c r="E4" s="54"/>
      <c r="F4" s="54"/>
      <c r="G4" s="54" t="s">
        <v>209</v>
      </c>
      <c r="H4" s="55" t="s">
        <v>209</v>
      </c>
      <c r="I4" s="54" t="s">
        <v>210</v>
      </c>
      <c r="J4" s="55" t="s">
        <v>210</v>
      </c>
      <c r="K4" s="54"/>
      <c r="L4" s="54"/>
      <c r="M4" s="55"/>
      <c r="N4" s="55"/>
      <c r="O4" s="55"/>
      <c r="P4" s="58" t="s">
        <v>217</v>
      </c>
      <c r="Q4" s="55" t="s">
        <v>211</v>
      </c>
      <c r="R4" s="55" t="s">
        <v>211</v>
      </c>
      <c r="S4" s="58" t="s">
        <v>212</v>
      </c>
      <c r="T4" s="55" t="s">
        <v>212</v>
      </c>
      <c r="U4" s="55" t="s">
        <v>212</v>
      </c>
      <c r="V4" s="58" t="s">
        <v>213</v>
      </c>
      <c r="W4" s="55" t="s">
        <v>213</v>
      </c>
      <c r="X4" s="55" t="s">
        <v>213</v>
      </c>
      <c r="Y4" s="55" t="s">
        <v>212</v>
      </c>
      <c r="Z4" s="59" t="s">
        <v>214</v>
      </c>
      <c r="AA4" s="55" t="s">
        <v>215</v>
      </c>
      <c r="AB4" s="55" t="s">
        <v>215</v>
      </c>
      <c r="AC4" s="60" t="s">
        <v>216</v>
      </c>
      <c r="AD4" s="55" t="s">
        <v>217</v>
      </c>
      <c r="AE4" s="55" t="s">
        <v>217</v>
      </c>
      <c r="AF4" s="147" t="s">
        <v>217</v>
      </c>
      <c r="AG4" s="147" t="s">
        <v>217</v>
      </c>
      <c r="AH4" s="147" t="s">
        <v>217</v>
      </c>
      <c r="AI4" s="147" t="s">
        <v>217</v>
      </c>
      <c r="AJ4" s="55" t="s">
        <v>217</v>
      </c>
      <c r="AK4" s="60" t="s">
        <v>216</v>
      </c>
      <c r="AL4" s="55" t="s">
        <v>217</v>
      </c>
      <c r="AM4" s="54" t="s">
        <v>213</v>
      </c>
      <c r="AN4" s="55" t="s">
        <v>213</v>
      </c>
      <c r="AO4" s="54" t="s">
        <v>213</v>
      </c>
      <c r="AP4" s="55" t="s">
        <v>213</v>
      </c>
      <c r="AQ4" s="54" t="s">
        <v>213</v>
      </c>
      <c r="AR4" s="63" t="s">
        <v>213</v>
      </c>
      <c r="AS4" s="54" t="s">
        <v>213</v>
      </c>
      <c r="AT4" s="63" t="s">
        <v>213</v>
      </c>
      <c r="AU4" s="54" t="s">
        <v>213</v>
      </c>
      <c r="AV4" s="63" t="s">
        <v>213</v>
      </c>
      <c r="AW4" s="54" t="s">
        <v>250</v>
      </c>
      <c r="AX4" s="63" t="s">
        <v>251</v>
      </c>
      <c r="AY4" s="54" t="s">
        <v>250</v>
      </c>
      <c r="AZ4" s="55" t="s">
        <v>251</v>
      </c>
      <c r="BA4" s="59" t="s">
        <v>213</v>
      </c>
      <c r="BB4" s="55" t="s">
        <v>213</v>
      </c>
      <c r="BC4" s="55" t="s">
        <v>213</v>
      </c>
      <c r="BD4" s="59" t="s">
        <v>217</v>
      </c>
      <c r="BE4" s="55" t="s">
        <v>217</v>
      </c>
      <c r="BF4" s="59" t="s">
        <v>217</v>
      </c>
    </row>
    <row r="5" spans="1:130" s="2" customFormat="1" ht="13.8">
      <c r="A5" s="101">
        <v>43757</v>
      </c>
      <c r="B5" s="102">
        <v>43757</v>
      </c>
      <c r="C5" s="158">
        <v>0.69791666666666663</v>
      </c>
      <c r="D5" s="350" t="s">
        <v>256</v>
      </c>
      <c r="E5" s="66" t="s">
        <v>315</v>
      </c>
      <c r="F5" s="66" t="s">
        <v>283</v>
      </c>
      <c r="G5" s="1008">
        <f>'Daily discharge'!AH23</f>
        <v>130.82000000000002</v>
      </c>
      <c r="H5" s="150"/>
      <c r="I5" s="1008">
        <f>G5</f>
        <v>130.82000000000002</v>
      </c>
      <c r="J5" s="150"/>
      <c r="K5" s="114"/>
      <c r="L5" s="166">
        <v>6.55</v>
      </c>
      <c r="M5" s="96"/>
      <c r="N5" s="170"/>
      <c r="O5" s="170"/>
      <c r="P5" s="103">
        <v>88</v>
      </c>
      <c r="Q5" s="97"/>
      <c r="R5" s="162"/>
      <c r="S5" s="97">
        <v>107.56</v>
      </c>
      <c r="T5" s="97"/>
      <c r="U5" s="162"/>
      <c r="V5" s="96">
        <v>4.5</v>
      </c>
      <c r="W5" s="96"/>
      <c r="X5" s="170"/>
      <c r="Y5" s="170"/>
      <c r="Z5" s="96">
        <v>6.27</v>
      </c>
      <c r="AA5" s="156"/>
      <c r="AB5" s="156"/>
      <c r="AC5" s="174">
        <v>0.05</v>
      </c>
      <c r="AD5" s="97"/>
      <c r="AE5" s="162"/>
      <c r="AF5" s="218">
        <v>0.3</v>
      </c>
      <c r="AG5" s="218"/>
      <c r="AH5" s="218"/>
      <c r="AI5" s="218"/>
      <c r="AJ5" s="218"/>
      <c r="AK5" s="218">
        <v>0.3</v>
      </c>
      <c r="AL5" s="97"/>
      <c r="AM5" s="115">
        <v>0.2</v>
      </c>
      <c r="AN5" s="68"/>
      <c r="AO5" s="113">
        <v>20.56</v>
      </c>
      <c r="AP5" s="68"/>
      <c r="AQ5" s="113">
        <v>26.14</v>
      </c>
      <c r="AR5" s="68"/>
      <c r="AS5" s="113">
        <v>26.14</v>
      </c>
      <c r="AT5" s="68"/>
      <c r="AU5" s="219">
        <v>0.5</v>
      </c>
      <c r="AV5" s="68"/>
      <c r="AW5" s="160">
        <v>73000000</v>
      </c>
      <c r="AX5" s="150"/>
      <c r="AY5" s="160">
        <v>2200000</v>
      </c>
      <c r="AZ5" s="151"/>
      <c r="BA5" s="69">
        <v>750</v>
      </c>
      <c r="BB5" s="105"/>
      <c r="BC5" s="105"/>
      <c r="BD5" s="105">
        <v>226.67</v>
      </c>
      <c r="BE5" s="97"/>
      <c r="BF5" s="220">
        <v>0.09</v>
      </c>
    </row>
    <row r="6" spans="1:130" s="2" customFormat="1" ht="13.8">
      <c r="A6" s="99">
        <v>43762</v>
      </c>
      <c r="B6" s="100">
        <v>43762</v>
      </c>
      <c r="C6" s="119">
        <v>0.375</v>
      </c>
      <c r="D6" s="351" t="s">
        <v>256</v>
      </c>
      <c r="E6" s="77" t="s">
        <v>315</v>
      </c>
      <c r="F6" s="77" t="s">
        <v>285</v>
      </c>
      <c r="G6" s="1009"/>
      <c r="H6" s="152"/>
      <c r="I6" s="1009"/>
      <c r="J6" s="152"/>
      <c r="K6" s="122"/>
      <c r="L6" s="167">
        <v>8.16</v>
      </c>
      <c r="M6" s="94"/>
      <c r="N6" s="168"/>
      <c r="O6" s="168"/>
      <c r="P6" s="94">
        <v>22</v>
      </c>
      <c r="Q6" s="93"/>
      <c r="R6" s="163"/>
      <c r="S6" s="93">
        <v>33.5</v>
      </c>
      <c r="T6" s="93"/>
      <c r="U6" s="163"/>
      <c r="V6" s="94">
        <v>4</v>
      </c>
      <c r="W6" s="94"/>
      <c r="X6" s="168"/>
      <c r="Y6" s="168"/>
      <c r="Z6" s="94">
        <v>7.8</v>
      </c>
      <c r="AA6" s="157"/>
      <c r="AB6" s="157"/>
      <c r="AC6" s="175">
        <v>0.05</v>
      </c>
      <c r="AD6" s="93"/>
      <c r="AE6" s="163"/>
      <c r="AF6" s="221">
        <v>0.3</v>
      </c>
      <c r="AG6" s="221"/>
      <c r="AH6" s="221"/>
      <c r="AI6" s="221"/>
      <c r="AJ6" s="221"/>
      <c r="AK6" s="221">
        <v>0.3</v>
      </c>
      <c r="AL6" s="93"/>
      <c r="AM6" s="177">
        <v>0.2</v>
      </c>
      <c r="AN6" s="82"/>
      <c r="AO6" s="121">
        <v>101.37</v>
      </c>
      <c r="AP6" s="82"/>
      <c r="AQ6" s="121">
        <v>109.87</v>
      </c>
      <c r="AR6" s="82"/>
      <c r="AS6" s="121">
        <v>109.87</v>
      </c>
      <c r="AT6" s="82"/>
      <c r="AU6" s="169">
        <v>6.577</v>
      </c>
      <c r="AV6" s="82"/>
      <c r="AW6" s="159">
        <v>880000</v>
      </c>
      <c r="AX6" s="152"/>
      <c r="AY6" s="159">
        <v>380000</v>
      </c>
      <c r="AZ6" s="153"/>
      <c r="BA6" s="80">
        <v>850</v>
      </c>
      <c r="BB6" s="111"/>
      <c r="BC6" s="111"/>
      <c r="BD6" s="111">
        <v>187.32</v>
      </c>
      <c r="BE6" s="93"/>
      <c r="BF6" s="173">
        <v>0.05</v>
      </c>
    </row>
    <row r="7" spans="1:130" s="2" customFormat="1" ht="13.8">
      <c r="A7" s="99">
        <v>43757</v>
      </c>
      <c r="B7" s="100">
        <v>43757</v>
      </c>
      <c r="C7" s="119">
        <v>0.69791666666666663</v>
      </c>
      <c r="D7" s="352" t="s">
        <v>257</v>
      </c>
      <c r="E7" s="77" t="s">
        <v>315</v>
      </c>
      <c r="F7" s="77" t="s">
        <v>284</v>
      </c>
      <c r="G7" s="1009">
        <f>'Daily discharge'!AH24</f>
        <v>85.789999999999992</v>
      </c>
      <c r="H7" s="152"/>
      <c r="I7" s="1009">
        <f>G7</f>
        <v>85.789999999999992</v>
      </c>
      <c r="J7" s="152"/>
      <c r="K7" s="122"/>
      <c r="L7" s="189">
        <v>5.94</v>
      </c>
      <c r="M7" s="94"/>
      <c r="N7" s="168"/>
      <c r="O7" s="168"/>
      <c r="P7" s="104">
        <v>112</v>
      </c>
      <c r="Q7" s="93"/>
      <c r="R7" s="163"/>
      <c r="S7" s="93">
        <v>83.8</v>
      </c>
      <c r="T7" s="93"/>
      <c r="U7" s="163"/>
      <c r="V7" s="94">
        <v>1.5</v>
      </c>
      <c r="W7" s="94"/>
      <c r="X7" s="168"/>
      <c r="Y7" s="168"/>
      <c r="Z7" s="94">
        <v>3.66</v>
      </c>
      <c r="AA7" s="157"/>
      <c r="AB7" s="157"/>
      <c r="AC7" s="175">
        <v>0.05</v>
      </c>
      <c r="AD7" s="93"/>
      <c r="AE7" s="163"/>
      <c r="AF7" s="221">
        <v>0.3</v>
      </c>
      <c r="AG7" s="93"/>
      <c r="AH7" s="93"/>
      <c r="AI7" s="93"/>
      <c r="AJ7" s="93"/>
      <c r="AK7" s="221">
        <v>0.3</v>
      </c>
      <c r="AL7" s="93"/>
      <c r="AM7" s="177">
        <v>0.2</v>
      </c>
      <c r="AN7" s="82"/>
      <c r="AO7" s="121">
        <v>2.68</v>
      </c>
      <c r="AP7" s="82"/>
      <c r="AQ7" s="121">
        <v>8.17</v>
      </c>
      <c r="AR7" s="82"/>
      <c r="AS7" s="121">
        <v>8.17</v>
      </c>
      <c r="AT7" s="82"/>
      <c r="AU7" s="169">
        <v>1.129</v>
      </c>
      <c r="AV7" s="82"/>
      <c r="AW7" s="159">
        <v>99000000</v>
      </c>
      <c r="AX7" s="152"/>
      <c r="AY7" s="159">
        <v>7400000</v>
      </c>
      <c r="AZ7" s="153"/>
      <c r="BA7" s="80">
        <v>835</v>
      </c>
      <c r="BB7" s="111"/>
      <c r="BC7" s="111"/>
      <c r="BD7" s="111">
        <v>268.94</v>
      </c>
      <c r="BE7" s="93"/>
      <c r="BF7" s="222">
        <v>7.0000000000000007E-2</v>
      </c>
    </row>
    <row r="8" spans="1:130" s="2" customFormat="1" ht="13.8">
      <c r="A8" s="99">
        <v>43762</v>
      </c>
      <c r="B8" s="100">
        <v>43762</v>
      </c>
      <c r="C8" s="119">
        <v>0.375</v>
      </c>
      <c r="D8" s="352" t="s">
        <v>257</v>
      </c>
      <c r="E8" s="77" t="s">
        <v>316</v>
      </c>
      <c r="F8" s="77" t="s">
        <v>286</v>
      </c>
      <c r="G8" s="1009"/>
      <c r="H8" s="152"/>
      <c r="I8" s="1009"/>
      <c r="J8" s="152"/>
      <c r="K8" s="122"/>
      <c r="L8" s="167">
        <v>6.57</v>
      </c>
      <c r="M8" s="94"/>
      <c r="N8" s="168"/>
      <c r="O8" s="168"/>
      <c r="P8" s="104">
        <v>101</v>
      </c>
      <c r="Q8" s="93"/>
      <c r="R8" s="163"/>
      <c r="S8" s="93">
        <v>137.5</v>
      </c>
      <c r="T8" s="93"/>
      <c r="U8" s="163"/>
      <c r="V8" s="149">
        <v>1</v>
      </c>
      <c r="W8" s="94"/>
      <c r="X8" s="168"/>
      <c r="Y8" s="168"/>
      <c r="Z8" s="94">
        <v>12.7</v>
      </c>
      <c r="AA8" s="157"/>
      <c r="AB8" s="157"/>
      <c r="AC8" s="175">
        <v>0.05</v>
      </c>
      <c r="AD8" s="93"/>
      <c r="AE8" s="163"/>
      <c r="AF8" s="221">
        <v>0.3</v>
      </c>
      <c r="AG8" s="221"/>
      <c r="AH8" s="221"/>
      <c r="AI8" s="221"/>
      <c r="AJ8" s="221"/>
      <c r="AK8" s="221">
        <v>0.3</v>
      </c>
      <c r="AL8" s="93"/>
      <c r="AM8" s="177">
        <v>0.2</v>
      </c>
      <c r="AN8" s="82"/>
      <c r="AO8" s="121">
        <v>9.6999999999999993</v>
      </c>
      <c r="AP8" s="82"/>
      <c r="AQ8" s="121">
        <v>12.87</v>
      </c>
      <c r="AR8" s="82"/>
      <c r="AS8" s="121">
        <v>12.87</v>
      </c>
      <c r="AT8" s="82"/>
      <c r="AU8" s="121">
        <v>0.94299999999999995</v>
      </c>
      <c r="AV8" s="82"/>
      <c r="AW8" s="159">
        <v>16000000</v>
      </c>
      <c r="AX8" s="152"/>
      <c r="AY8" s="159">
        <v>820</v>
      </c>
      <c r="AZ8" s="153"/>
      <c r="BA8" s="80">
        <v>530</v>
      </c>
      <c r="BB8" s="111"/>
      <c r="BC8" s="111"/>
      <c r="BD8" s="111">
        <v>157.87</v>
      </c>
      <c r="BE8" s="93"/>
      <c r="BF8" s="173">
        <v>0.05</v>
      </c>
    </row>
    <row r="9" spans="1:130" s="2" customFormat="1" ht="14.4" thickBot="1">
      <c r="A9" s="106">
        <v>43769</v>
      </c>
      <c r="B9" s="107">
        <v>43769</v>
      </c>
      <c r="C9" s="120">
        <v>0.41666666666666669</v>
      </c>
      <c r="D9" s="353" t="s">
        <v>257</v>
      </c>
      <c r="E9" s="90" t="s">
        <v>315</v>
      </c>
      <c r="F9" s="90" t="s">
        <v>317</v>
      </c>
      <c r="G9" s="1010"/>
      <c r="H9" s="154"/>
      <c r="I9" s="1010"/>
      <c r="J9" s="154"/>
      <c r="K9" s="118"/>
      <c r="L9" s="165">
        <v>7.23</v>
      </c>
      <c r="M9" s="109"/>
      <c r="N9" s="171"/>
      <c r="O9" s="171"/>
      <c r="P9" s="110">
        <v>94</v>
      </c>
      <c r="Q9" s="324"/>
      <c r="R9" s="164"/>
      <c r="S9" s="324">
        <v>87</v>
      </c>
      <c r="T9" s="324"/>
      <c r="U9" s="164"/>
      <c r="V9" s="112">
        <v>1</v>
      </c>
      <c r="W9" s="109"/>
      <c r="X9" s="171"/>
      <c r="Y9" s="171"/>
      <c r="Z9" s="109">
        <v>14.2</v>
      </c>
      <c r="AA9" s="148"/>
      <c r="AB9" s="148"/>
      <c r="AC9" s="176">
        <v>0.05</v>
      </c>
      <c r="AD9" s="324"/>
      <c r="AE9" s="164"/>
      <c r="AF9" s="248">
        <v>0.3</v>
      </c>
      <c r="AG9" s="324"/>
      <c r="AH9" s="324"/>
      <c r="AI9" s="324"/>
      <c r="AJ9" s="324"/>
      <c r="AK9" s="248">
        <v>0.3</v>
      </c>
      <c r="AL9" s="324"/>
      <c r="AM9" s="116">
        <v>0.2</v>
      </c>
      <c r="AN9" s="84"/>
      <c r="AO9" s="117">
        <v>36.450000000000003</v>
      </c>
      <c r="AP9" s="84"/>
      <c r="AQ9" s="117">
        <v>60.52</v>
      </c>
      <c r="AR9" s="84"/>
      <c r="AS9" s="117">
        <v>60.52</v>
      </c>
      <c r="AT9" s="84"/>
      <c r="AU9" s="172">
        <v>4.2210000000000001</v>
      </c>
      <c r="AV9" s="84"/>
      <c r="AW9" s="161">
        <v>17000000</v>
      </c>
      <c r="AX9" s="154"/>
      <c r="AY9" s="161">
        <v>700000</v>
      </c>
      <c r="AZ9" s="155"/>
      <c r="BA9" s="91">
        <v>726</v>
      </c>
      <c r="BB9" s="108"/>
      <c r="BC9" s="108"/>
      <c r="BD9" s="108">
        <v>134</v>
      </c>
      <c r="BE9" s="324"/>
      <c r="BF9" s="249">
        <v>0.1</v>
      </c>
    </row>
    <row r="10" spans="1:130" s="2" customFormat="1" ht="14.4" thickBot="1">
      <c r="A10" s="604">
        <v>43814</v>
      </c>
      <c r="B10" s="605">
        <v>43815</v>
      </c>
      <c r="C10" s="606">
        <v>0.45833333333333331</v>
      </c>
      <c r="D10" s="607" t="s">
        <v>256</v>
      </c>
      <c r="E10" s="608" t="s">
        <v>316</v>
      </c>
      <c r="F10" s="609" t="s">
        <v>505</v>
      </c>
      <c r="G10" s="610">
        <f>'[1]Daily discharge'!AH88</f>
        <v>4.33</v>
      </c>
      <c r="H10" s="611"/>
      <c r="I10" s="609">
        <f>'[1]Daily discharge'!AI88</f>
        <v>223.95000000000005</v>
      </c>
      <c r="J10" s="611"/>
      <c r="K10" s="612"/>
      <c r="L10" s="612">
        <v>8.2100000000000009</v>
      </c>
      <c r="M10" s="609"/>
      <c r="N10" s="613"/>
      <c r="O10" s="613"/>
      <c r="P10" s="609">
        <v>46</v>
      </c>
      <c r="Q10" s="614"/>
      <c r="R10" s="615"/>
      <c r="S10" s="609">
        <v>54</v>
      </c>
      <c r="T10" s="609"/>
      <c r="U10" s="613"/>
      <c r="V10" s="616">
        <v>1</v>
      </c>
      <c r="W10" s="609"/>
      <c r="X10" s="613"/>
      <c r="Y10" s="613"/>
      <c r="Z10" s="617">
        <v>18.55</v>
      </c>
      <c r="AA10" s="611"/>
      <c r="AB10" s="611"/>
      <c r="AC10" s="618">
        <v>0.05</v>
      </c>
      <c r="AD10" s="609"/>
      <c r="AE10" s="613"/>
      <c r="AF10" s="616">
        <v>0.3</v>
      </c>
      <c r="AG10" s="616">
        <v>0</v>
      </c>
      <c r="AH10" s="616">
        <v>0</v>
      </c>
      <c r="AI10" s="616">
        <v>0</v>
      </c>
      <c r="AJ10" s="616">
        <v>0</v>
      </c>
      <c r="AK10" s="616">
        <v>0.3</v>
      </c>
      <c r="AL10" s="609"/>
      <c r="AM10" s="619">
        <v>0.2</v>
      </c>
      <c r="AN10" s="620"/>
      <c r="AO10" s="621">
        <v>225.15</v>
      </c>
      <c r="AP10" s="620"/>
      <c r="AQ10" s="621">
        <v>272.08</v>
      </c>
      <c r="AR10" s="620"/>
      <c r="AS10" s="621">
        <v>272.08</v>
      </c>
      <c r="AT10" s="620"/>
      <c r="AU10" s="622">
        <v>11.981999999999999</v>
      </c>
      <c r="AV10" s="620"/>
      <c r="AW10" s="623">
        <v>870000</v>
      </c>
      <c r="AX10" s="611"/>
      <c r="AY10" s="623">
        <v>820000</v>
      </c>
      <c r="AZ10" s="624"/>
      <c r="BA10" s="625">
        <v>530</v>
      </c>
      <c r="BB10" s="626"/>
      <c r="BC10" s="626"/>
      <c r="BD10" s="626">
        <v>232.15</v>
      </c>
      <c r="BE10" s="609"/>
      <c r="BF10" s="632">
        <v>0.05</v>
      </c>
    </row>
    <row r="11" spans="1:130" s="2" customFormat="1" ht="14.4" thickBot="1">
      <c r="A11" s="223" t="s">
        <v>541</v>
      </c>
      <c r="B11" s="224" t="s">
        <v>539</v>
      </c>
      <c r="C11" s="636">
        <v>6.25E-2</v>
      </c>
      <c r="D11" s="637" t="s">
        <v>256</v>
      </c>
      <c r="E11" s="638" t="s">
        <v>316</v>
      </c>
      <c r="F11" s="443" t="s">
        <v>542</v>
      </c>
      <c r="G11" s="639">
        <f>'Daily discharge'!AH122</f>
        <v>122.97000000000001</v>
      </c>
      <c r="H11" s="640"/>
      <c r="I11" s="639">
        <f>G11</f>
        <v>122.97000000000001</v>
      </c>
      <c r="J11" s="640"/>
      <c r="K11" s="641"/>
      <c r="L11" s="642">
        <v>8.44</v>
      </c>
      <c r="M11" s="443"/>
      <c r="N11" s="643"/>
      <c r="O11" s="643"/>
      <c r="P11" s="644">
        <v>48</v>
      </c>
      <c r="Q11" s="443"/>
      <c r="R11" s="643"/>
      <c r="S11" s="443">
        <v>42.3</v>
      </c>
      <c r="T11" s="443"/>
      <c r="U11" s="643"/>
      <c r="V11" s="644">
        <v>40.5</v>
      </c>
      <c r="W11" s="443"/>
      <c r="X11" s="643"/>
      <c r="Y11" s="643"/>
      <c r="Z11" s="644">
        <v>40.35</v>
      </c>
      <c r="AA11" s="640"/>
      <c r="AB11" s="640"/>
      <c r="AC11" s="645">
        <v>0.05</v>
      </c>
      <c r="AD11" s="443"/>
      <c r="AE11" s="643"/>
      <c r="AF11" s="646">
        <v>0.3</v>
      </c>
      <c r="AG11" s="646"/>
      <c r="AH11" s="646"/>
      <c r="AI11" s="646"/>
      <c r="AJ11" s="646"/>
      <c r="AK11" s="646">
        <v>0.3</v>
      </c>
      <c r="AL11" s="443"/>
      <c r="AM11" s="647">
        <v>0.2</v>
      </c>
      <c r="AN11" s="648"/>
      <c r="AO11" s="649">
        <v>229.91</v>
      </c>
      <c r="AP11" s="648"/>
      <c r="AQ11" s="649">
        <v>261.47000000000003</v>
      </c>
      <c r="AR11" s="648"/>
      <c r="AS11" s="650">
        <v>261.47000000000003</v>
      </c>
      <c r="AT11" s="648"/>
      <c r="AU11" s="650">
        <v>10.86</v>
      </c>
      <c r="AV11" s="648"/>
      <c r="AW11" s="651">
        <v>830000</v>
      </c>
      <c r="AX11" s="640"/>
      <c r="AY11" s="651">
        <v>2100000</v>
      </c>
      <c r="AZ11" s="652"/>
      <c r="BA11" s="653">
        <v>1250</v>
      </c>
      <c r="BB11" s="654"/>
      <c r="BC11" s="654"/>
      <c r="BD11" s="654">
        <v>203.1</v>
      </c>
      <c r="BE11" s="443"/>
      <c r="BF11" s="655">
        <v>0.06</v>
      </c>
    </row>
    <row r="12" spans="1:130" s="2" customFormat="1" ht="13.8">
      <c r="A12" s="100"/>
      <c r="B12" s="100"/>
      <c r="C12" s="119"/>
      <c r="D12" s="119"/>
      <c r="E12" s="77"/>
      <c r="F12" s="542"/>
      <c r="G12" s="98"/>
      <c r="H12" s="152"/>
      <c r="I12" s="542"/>
      <c r="J12" s="152"/>
      <c r="K12" s="122"/>
      <c r="L12" s="122"/>
      <c r="M12" s="542"/>
      <c r="N12" s="163"/>
      <c r="O12" s="163"/>
      <c r="P12" s="542"/>
      <c r="Q12" s="542"/>
      <c r="R12" s="163"/>
      <c r="S12" s="542"/>
      <c r="T12" s="542"/>
      <c r="U12" s="163"/>
      <c r="V12" s="542"/>
      <c r="W12" s="542"/>
      <c r="X12" s="163"/>
      <c r="Y12" s="163"/>
      <c r="Z12" s="542"/>
      <c r="AA12" s="152"/>
      <c r="AB12" s="152"/>
      <c r="AC12" s="178"/>
      <c r="AD12" s="542"/>
      <c r="AE12" s="163"/>
      <c r="AF12" s="542"/>
      <c r="AG12" s="542"/>
      <c r="AH12" s="542"/>
      <c r="AI12" s="542"/>
      <c r="AJ12" s="542"/>
      <c r="AK12" s="542"/>
      <c r="AL12" s="542"/>
      <c r="AM12" s="121"/>
      <c r="AN12" s="82"/>
      <c r="AO12" s="121"/>
      <c r="AP12" s="82"/>
      <c r="AQ12" s="121"/>
      <c r="AR12" s="82"/>
      <c r="AS12" s="169"/>
      <c r="AT12" s="82"/>
      <c r="AU12" s="169"/>
      <c r="AV12" s="82"/>
      <c r="AW12" s="159"/>
      <c r="AX12" s="152"/>
      <c r="AY12" s="159"/>
      <c r="AZ12" s="153"/>
      <c r="BA12" s="80"/>
      <c r="BB12" s="111"/>
      <c r="BC12" s="111"/>
      <c r="BD12" s="111"/>
      <c r="BE12" s="542"/>
      <c r="BF12" s="542"/>
    </row>
    <row r="13" spans="1:130" s="2" customFormat="1" ht="13.8">
      <c r="A13" s="100"/>
      <c r="B13" s="100"/>
      <c r="C13" s="119"/>
      <c r="D13" s="119"/>
      <c r="E13" s="77"/>
      <c r="F13" s="542"/>
      <c r="G13" s="98"/>
      <c r="H13" s="152"/>
      <c r="I13" s="542"/>
      <c r="J13" s="152"/>
      <c r="K13" s="122"/>
      <c r="L13" s="122"/>
      <c r="M13" s="542"/>
      <c r="N13" s="163"/>
      <c r="O13" s="163"/>
      <c r="P13" s="542"/>
      <c r="Q13" s="542"/>
      <c r="R13" s="163"/>
      <c r="S13" s="542"/>
      <c r="T13" s="542"/>
      <c r="U13" s="163"/>
      <c r="V13" s="542"/>
      <c r="W13" s="542"/>
      <c r="X13" s="163"/>
      <c r="Y13" s="163"/>
      <c r="Z13" s="542"/>
      <c r="AA13" s="152"/>
      <c r="AB13" s="152"/>
      <c r="AC13" s="178"/>
      <c r="AD13" s="542"/>
      <c r="AE13" s="163"/>
      <c r="AF13" s="542"/>
      <c r="AG13" s="542"/>
      <c r="AH13" s="542"/>
      <c r="AI13" s="542"/>
      <c r="AJ13" s="542"/>
      <c r="AK13" s="542"/>
      <c r="AL13" s="542"/>
      <c r="AM13" s="121"/>
      <c r="AN13" s="82"/>
      <c r="AO13" s="121"/>
      <c r="AP13" s="82"/>
      <c r="AQ13" s="121"/>
      <c r="AR13" s="82"/>
      <c r="AS13" s="169"/>
      <c r="AT13" s="82"/>
      <c r="AU13" s="169"/>
      <c r="AV13" s="82"/>
      <c r="AW13" s="159"/>
      <c r="AX13" s="152"/>
      <c r="AY13" s="159"/>
      <c r="AZ13" s="153"/>
      <c r="BA13" s="80"/>
      <c r="BB13" s="111"/>
      <c r="BC13" s="111"/>
      <c r="BD13" s="111"/>
      <c r="BE13" s="542"/>
      <c r="BF13" s="542"/>
    </row>
    <row r="14" spans="1:130" s="2" customFormat="1" ht="13.8">
      <c r="A14" s="100"/>
      <c r="B14" s="100"/>
      <c r="C14" s="119"/>
      <c r="D14" s="119"/>
      <c r="E14" s="77"/>
      <c r="F14" s="93"/>
      <c r="G14" s="98"/>
      <c r="H14" s="152"/>
      <c r="I14" s="93"/>
      <c r="J14" s="152"/>
      <c r="K14" s="122"/>
      <c r="L14" s="122"/>
      <c r="M14" s="93"/>
      <c r="N14" s="163"/>
      <c r="O14" s="163"/>
      <c r="P14" s="93"/>
      <c r="Q14" s="93"/>
      <c r="R14" s="163"/>
      <c r="S14" s="93"/>
      <c r="T14" s="93"/>
      <c r="U14" s="163"/>
      <c r="V14" s="93"/>
      <c r="W14" s="93"/>
      <c r="X14" s="163"/>
      <c r="Y14" s="163"/>
      <c r="Z14" s="93"/>
      <c r="AA14" s="152"/>
      <c r="AB14" s="152"/>
      <c r="AC14" s="178"/>
      <c r="AD14" s="93"/>
      <c r="AE14" s="163"/>
      <c r="AF14" s="93"/>
      <c r="AG14" s="93"/>
      <c r="AH14" s="93"/>
      <c r="AI14" s="93"/>
      <c r="AJ14" s="93"/>
      <c r="AK14" s="93"/>
      <c r="AL14" s="93"/>
      <c r="AM14" s="121"/>
      <c r="AN14" s="82"/>
      <c r="AO14" s="121"/>
      <c r="AP14" s="82"/>
      <c r="AQ14" s="121"/>
      <c r="AR14" s="82"/>
      <c r="AS14" s="169"/>
      <c r="AT14" s="82"/>
      <c r="AU14" s="169"/>
      <c r="AV14" s="82"/>
      <c r="AW14" s="159"/>
      <c r="AX14" s="152"/>
      <c r="AY14" s="159"/>
      <c r="AZ14" s="153"/>
      <c r="BA14" s="80"/>
      <c r="BB14" s="111"/>
      <c r="BC14" s="111"/>
      <c r="BD14" s="111"/>
      <c r="BE14" s="93"/>
      <c r="BF14" s="93"/>
    </row>
    <row r="15" spans="1:130" ht="13.8">
      <c r="K15" s="2"/>
      <c r="L15" s="2"/>
      <c r="M15" s="2"/>
      <c r="N15" s="179"/>
      <c r="O15" s="179"/>
      <c r="P15" s="2"/>
      <c r="Q15" s="2"/>
      <c r="R15" s="179"/>
      <c r="S15" s="2"/>
      <c r="T15" s="2"/>
      <c r="U15" s="179"/>
      <c r="V15" s="2"/>
      <c r="W15" s="2"/>
      <c r="X15" s="179"/>
      <c r="Y15" s="179"/>
      <c r="Z15" s="2"/>
      <c r="AA15" s="2"/>
      <c r="AB15" s="2"/>
      <c r="AC15" s="2"/>
      <c r="AE15" s="130"/>
      <c r="AM15" s="180"/>
      <c r="AS15" s="181"/>
      <c r="BA15" s="132"/>
      <c r="BD15" s="80"/>
    </row>
    <row r="16" spans="1:130">
      <c r="A16" s="182"/>
      <c r="B16" s="11" t="s">
        <v>218</v>
      </c>
      <c r="C16" s="11"/>
      <c r="D16" s="11"/>
      <c r="E16" s="183"/>
      <c r="F16" s="183"/>
      <c r="G16" s="11"/>
      <c r="H16" s="11"/>
      <c r="I16" s="11"/>
      <c r="J16" s="11"/>
      <c r="K16" s="184"/>
      <c r="L16" s="184"/>
      <c r="M16" s="184"/>
      <c r="N16" s="179"/>
      <c r="O16" s="179"/>
      <c r="P16" s="184"/>
      <c r="Q16" s="184"/>
      <c r="R16" s="184"/>
      <c r="S16" s="184"/>
      <c r="T16" s="184"/>
      <c r="U16" s="184"/>
      <c r="V16" s="184"/>
      <c r="W16" s="184"/>
      <c r="X16" s="184"/>
      <c r="Y16" s="185"/>
      <c r="Z16" s="185"/>
      <c r="AA16" s="181"/>
      <c r="AB16" s="181"/>
      <c r="AC16" s="181"/>
      <c r="AD16" s="181"/>
      <c r="AE16" s="181"/>
      <c r="AF16" s="181"/>
      <c r="AG16" s="181"/>
      <c r="AH16" s="181"/>
      <c r="AI16" s="181"/>
      <c r="AJ16" s="181"/>
      <c r="AK16" s="181"/>
      <c r="AL16" s="181"/>
      <c r="AM16" s="186"/>
      <c r="AN16" s="181"/>
      <c r="AO16" s="181"/>
      <c r="AP16" s="181"/>
      <c r="AQ16" s="181"/>
      <c r="AR16" s="181"/>
      <c r="AS16" s="181"/>
      <c r="AT16" s="181"/>
      <c r="AU16" s="11"/>
      <c r="AV16" s="11"/>
      <c r="AW16" s="187"/>
      <c r="AX16" s="11"/>
      <c r="AY16" s="181"/>
      <c r="AZ16" s="181"/>
      <c r="BA16" s="181"/>
      <c r="BB16" s="181"/>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row>
    <row r="17" spans="1:115">
      <c r="A17" s="188"/>
      <c r="B17" s="11" t="s">
        <v>219</v>
      </c>
      <c r="C17" s="11"/>
      <c r="D17" s="11"/>
      <c r="E17" s="183"/>
      <c r="F17" s="183"/>
      <c r="G17" s="11"/>
      <c r="H17" s="11"/>
      <c r="I17" s="11"/>
      <c r="J17" s="11"/>
      <c r="K17" s="11"/>
      <c r="L17" s="11"/>
      <c r="M17" s="11"/>
      <c r="N17" s="130">
        <v>6.5</v>
      </c>
      <c r="O17" s="130">
        <v>9</v>
      </c>
      <c r="P17" s="11"/>
      <c r="Q17" s="11"/>
      <c r="R17" s="11"/>
      <c r="S17" s="11"/>
      <c r="T17" s="11"/>
      <c r="U17" s="11"/>
      <c r="V17" s="11"/>
      <c r="W17" s="11"/>
      <c r="X17" s="11"/>
      <c r="Y17" s="132"/>
      <c r="Z17" s="132"/>
      <c r="AA17" s="132"/>
      <c r="AB17" s="132"/>
      <c r="AC17" s="132"/>
      <c r="AD17" s="132"/>
      <c r="AE17" s="132"/>
      <c r="AF17" s="132"/>
      <c r="AG17" s="132"/>
      <c r="AH17" s="132"/>
      <c r="AI17" s="132"/>
      <c r="AJ17" s="132"/>
      <c r="AK17" s="132"/>
      <c r="AL17" s="132"/>
      <c r="AM17" s="186"/>
      <c r="AN17" s="132"/>
      <c r="AO17" s="132"/>
      <c r="AP17" s="132"/>
      <c r="AQ17" s="132"/>
      <c r="AR17" s="132"/>
      <c r="AS17" s="186"/>
      <c r="AT17" s="132"/>
      <c r="AU17" s="11"/>
      <c r="AV17" s="11"/>
      <c r="AW17" s="11"/>
      <c r="AX17" s="11"/>
      <c r="AY17" s="132"/>
      <c r="AZ17" s="132"/>
      <c r="BA17" s="132"/>
      <c r="BB17" s="132"/>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row>
    <row r="18" spans="1:115" ht="13.8">
      <c r="A18" s="95">
        <v>1E-3</v>
      </c>
      <c r="B18" s="11" t="s">
        <v>220</v>
      </c>
      <c r="N18" s="130">
        <v>6.5</v>
      </c>
      <c r="O18" s="130">
        <v>9</v>
      </c>
      <c r="R18" s="130">
        <v>50</v>
      </c>
      <c r="U18" s="130"/>
      <c r="X18" s="130"/>
      <c r="Y18" s="130">
        <v>50</v>
      </c>
      <c r="AE18" s="130">
        <v>0.3</v>
      </c>
      <c r="AM18" s="180"/>
    </row>
    <row r="19" spans="1:115" ht="13.8">
      <c r="A19" s="603"/>
      <c r="B19" s="184" t="s">
        <v>537</v>
      </c>
      <c r="C19" s="136"/>
      <c r="D19" s="136"/>
      <c r="E19" s="137"/>
      <c r="F19" s="137"/>
    </row>
    <row r="20" spans="1:115" ht="13.8">
      <c r="C20" s="136"/>
      <c r="D20" s="136"/>
      <c r="E20" s="137"/>
      <c r="F20" s="137"/>
    </row>
    <row r="21" spans="1:115" ht="13.8">
      <c r="C21" s="136"/>
      <c r="D21" s="136"/>
      <c r="E21" s="137"/>
      <c r="F21" s="137"/>
    </row>
    <row r="22" spans="1:115" ht="13.8">
      <c r="C22" s="136"/>
      <c r="D22" s="136"/>
      <c r="E22" s="137"/>
      <c r="F22" s="137"/>
    </row>
    <row r="23" spans="1:115" ht="13.8">
      <c r="C23" s="136"/>
      <c r="D23" s="136"/>
      <c r="E23" s="137"/>
      <c r="F23" s="137"/>
    </row>
    <row r="24" spans="1:115" ht="13.8">
      <c r="C24" s="136"/>
      <c r="D24" s="136"/>
      <c r="E24" s="137"/>
      <c r="F24" s="137"/>
    </row>
    <row r="25" spans="1:115" ht="13.8">
      <c r="C25" s="136"/>
      <c r="D25" s="136"/>
      <c r="E25" s="137"/>
      <c r="F25" s="137"/>
    </row>
    <row r="26" spans="1:115" ht="13.8">
      <c r="C26" s="136"/>
      <c r="D26" s="136"/>
      <c r="E26" s="137"/>
      <c r="F26" s="137"/>
    </row>
    <row r="27" spans="1:115" ht="13.8">
      <c r="C27" s="136"/>
      <c r="D27" s="136"/>
      <c r="E27" s="137"/>
      <c r="F27" s="137"/>
    </row>
    <row r="28" spans="1:115" ht="13.8">
      <c r="C28" s="136"/>
      <c r="D28" s="136"/>
      <c r="E28" s="137"/>
      <c r="F28" s="137"/>
    </row>
    <row r="29" spans="1:115" ht="13.8">
      <c r="C29" s="136"/>
      <c r="D29" s="136"/>
      <c r="E29" s="137"/>
      <c r="F29" s="137"/>
    </row>
    <row r="30" spans="1:115" ht="13.8">
      <c r="C30" s="136"/>
      <c r="D30" s="136"/>
      <c r="E30" s="137"/>
      <c r="F30" s="137"/>
    </row>
    <row r="31" spans="1:115" ht="13.8">
      <c r="C31" s="136"/>
      <c r="D31" s="136"/>
      <c r="E31" s="137"/>
      <c r="F31" s="137"/>
    </row>
    <row r="32" spans="1:115" ht="13.8">
      <c r="C32" s="136"/>
      <c r="D32" s="136"/>
      <c r="E32" s="137"/>
      <c r="F32" s="137"/>
    </row>
    <row r="33" spans="3:6" ht="13.8">
      <c r="C33" s="136"/>
      <c r="D33" s="136"/>
      <c r="E33" s="137"/>
      <c r="F33" s="137"/>
    </row>
  </sheetData>
  <mergeCells count="4">
    <mergeCell ref="G5:G6"/>
    <mergeCell ref="I5:I6"/>
    <mergeCell ref="G7:G9"/>
    <mergeCell ref="I7:I9"/>
  </mergeCells>
  <pageMargins left="0.74803149606299213" right="0.74803149606299213" top="0.98425196850393704" bottom="0.98425196850393704" header="0.51181102362204722" footer="0.51181102362204722"/>
  <pageSetup paperSize="8" scale="6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6"/>
  <sheetViews>
    <sheetView zoomScaleNormal="100" workbookViewId="0">
      <pane ySplit="4" topLeftCell="A5" activePane="bottomLeft" state="frozen"/>
      <selection activeCell="L46" sqref="L46"/>
      <selection pane="bottomLeft" activeCell="K22" sqref="K22"/>
    </sheetView>
  </sheetViews>
  <sheetFormatPr defaultRowHeight="13.2"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3.8">
      <c r="A1" s="37" t="s">
        <v>281</v>
      </c>
    </row>
    <row r="2" spans="1:23">
      <c r="A2" s="11" t="s">
        <v>258</v>
      </c>
      <c r="C2" s="193"/>
      <c r="E2" s="1011" t="s">
        <v>259</v>
      </c>
      <c r="F2" s="1011"/>
      <c r="G2" s="1011"/>
      <c r="H2" s="1011"/>
      <c r="I2" s="1011"/>
      <c r="J2" s="1011"/>
      <c r="K2" s="1011"/>
      <c r="L2" s="1011"/>
      <c r="M2" s="1011"/>
      <c r="N2" s="1011"/>
      <c r="O2" s="1011"/>
      <c r="P2" s="1011"/>
      <c r="Q2" s="1011"/>
      <c r="R2" s="1011"/>
      <c r="S2" s="1011"/>
      <c r="T2" s="1011"/>
      <c r="U2" s="1011"/>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887041</v>
      </c>
      <c r="E5" s="227">
        <v>1E-3</v>
      </c>
      <c r="F5" s="228">
        <v>0</v>
      </c>
      <c r="G5" s="226">
        <v>2.2899999999999999E-3</v>
      </c>
      <c r="H5" s="227">
        <v>0</v>
      </c>
      <c r="I5" s="227">
        <v>2.5000000000000001E-4</v>
      </c>
      <c r="J5" s="227">
        <v>0</v>
      </c>
      <c r="K5" s="226">
        <v>5.0199999999999993E-3</v>
      </c>
      <c r="L5" s="226">
        <v>0</v>
      </c>
      <c r="M5" s="226">
        <v>5.5199999999999997E-3</v>
      </c>
      <c r="N5" s="228">
        <v>0</v>
      </c>
      <c r="O5" s="227">
        <v>1E-3</v>
      </c>
      <c r="P5" s="227">
        <v>0</v>
      </c>
      <c r="Q5" s="227">
        <v>1E-3</v>
      </c>
      <c r="R5" s="227">
        <v>0</v>
      </c>
      <c r="S5" s="227">
        <v>1E-3</v>
      </c>
      <c r="T5" s="227">
        <v>0</v>
      </c>
      <c r="U5" s="247">
        <v>0.15024000000000001</v>
      </c>
      <c r="V5" s="229">
        <v>0</v>
      </c>
      <c r="W5" s="230">
        <v>0.05</v>
      </c>
    </row>
    <row r="6" spans="1:23" ht="14.4" thickBot="1">
      <c r="A6" s="223">
        <v>43827</v>
      </c>
      <c r="B6" s="224">
        <v>43828</v>
      </c>
      <c r="C6" s="225">
        <v>1</v>
      </c>
      <c r="D6" s="226">
        <v>916677</v>
      </c>
      <c r="E6" s="247">
        <v>1.1174E-2</v>
      </c>
      <c r="F6" s="247">
        <v>0</v>
      </c>
      <c r="G6" s="247">
        <v>2.3929999999999997E-3</v>
      </c>
      <c r="I6" s="227">
        <v>2.5000000000000001E-4</v>
      </c>
      <c r="K6" s="247">
        <v>3.3043999999999997E-2</v>
      </c>
      <c r="L6" s="247">
        <v>0</v>
      </c>
      <c r="M6" s="247">
        <v>1.3209999999999999E-3</v>
      </c>
      <c r="O6" s="227">
        <v>1E-3</v>
      </c>
      <c r="Q6" s="247">
        <v>2.7161000000000001E-2</v>
      </c>
      <c r="S6" s="227">
        <v>1E-3</v>
      </c>
      <c r="U6" s="247">
        <v>0.14871799999999999</v>
      </c>
      <c r="W6" s="230">
        <v>0.05</v>
      </c>
    </row>
    <row r="7" spans="1:23" ht="14.4" thickBot="1">
      <c r="A7" s="223" t="s">
        <v>545</v>
      </c>
      <c r="B7" s="224" t="s">
        <v>546</v>
      </c>
      <c r="C7" s="225">
        <v>0.42708333333333331</v>
      </c>
      <c r="D7" s="226">
        <v>931055</v>
      </c>
      <c r="E7" s="227">
        <v>1E-3</v>
      </c>
      <c r="G7" s="247">
        <v>1.719E-3</v>
      </c>
      <c r="I7" s="227">
        <v>2.5000000000000001E-4</v>
      </c>
      <c r="K7" s="247">
        <v>1.861E-3</v>
      </c>
      <c r="L7" s="247"/>
      <c r="M7" s="247">
        <v>4.4809999999999997E-3</v>
      </c>
      <c r="N7" s="247"/>
      <c r="O7" s="227">
        <v>5.0000000000000001E-3</v>
      </c>
      <c r="P7" s="247"/>
      <c r="Q7" s="247">
        <v>1.2780000000000001E-3</v>
      </c>
      <c r="S7" s="227">
        <v>1E-3</v>
      </c>
      <c r="U7" s="247">
        <v>0.214338</v>
      </c>
      <c r="W7" s="230">
        <v>0.05</v>
      </c>
    </row>
    <row r="10" spans="1:23" ht="13.8">
      <c r="A10" s="95">
        <v>1E-3</v>
      </c>
      <c r="B10" s="11" t="s">
        <v>220</v>
      </c>
      <c r="C10"/>
      <c r="D10" s="29"/>
    </row>
    <row r="16" spans="1:23">
      <c r="I16" s="405"/>
      <c r="U16" s="405"/>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
  <sheetViews>
    <sheetView workbookViewId="0">
      <selection activeCell="Q28" sqref="Q28"/>
    </sheetView>
  </sheetViews>
  <sheetFormatPr defaultRowHeight="13.2"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3.8">
      <c r="A1" s="37" t="s">
        <v>281</v>
      </c>
    </row>
    <row r="2" spans="1:23">
      <c r="A2" s="11" t="s">
        <v>8</v>
      </c>
      <c r="C2" s="193"/>
      <c r="E2" s="1011" t="s">
        <v>259</v>
      </c>
      <c r="F2" s="1011"/>
      <c r="G2" s="1011"/>
      <c r="H2" s="1011"/>
      <c r="I2" s="1011"/>
      <c r="J2" s="1011"/>
      <c r="K2" s="1011"/>
      <c r="L2" s="1011"/>
      <c r="M2" s="1011"/>
      <c r="N2" s="1011"/>
      <c r="O2" s="1011"/>
      <c r="P2" s="1011"/>
      <c r="Q2" s="1011"/>
      <c r="R2" s="1011"/>
      <c r="S2" s="1011"/>
      <c r="T2" s="1011"/>
      <c r="U2" s="1011"/>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43769</v>
      </c>
      <c r="B5" s="224">
        <v>43769</v>
      </c>
      <c r="C5" s="225">
        <v>0.4375</v>
      </c>
      <c r="D5" s="226">
        <v>887042</v>
      </c>
      <c r="E5" s="227">
        <v>1E-3</v>
      </c>
      <c r="F5" s="226">
        <v>0</v>
      </c>
      <c r="G5" s="226">
        <v>1.7700000000000001E-3</v>
      </c>
      <c r="H5" s="227">
        <v>0</v>
      </c>
      <c r="I5" s="227">
        <v>2.5000000000000001E-4</v>
      </c>
      <c r="J5" s="227">
        <v>0</v>
      </c>
      <c r="K5" s="226">
        <v>4.0599999999999994E-3</v>
      </c>
      <c r="L5" s="226">
        <v>0</v>
      </c>
      <c r="M5" s="226">
        <v>1.205E-2</v>
      </c>
      <c r="N5" s="228">
        <v>0</v>
      </c>
      <c r="O5" s="227">
        <v>1E-3</v>
      </c>
      <c r="P5" s="227">
        <v>0</v>
      </c>
      <c r="Q5" s="227">
        <v>1E-3</v>
      </c>
      <c r="R5" s="227">
        <v>0</v>
      </c>
      <c r="S5" s="227">
        <v>1E-3</v>
      </c>
      <c r="T5" s="227">
        <v>0</v>
      </c>
      <c r="U5" s="227">
        <v>0.01</v>
      </c>
      <c r="V5" s="229">
        <v>0</v>
      </c>
      <c r="W5" s="230">
        <v>0.05</v>
      </c>
    </row>
    <row r="6" spans="1:23" s="31" customFormat="1" ht="14.4" thickBot="1">
      <c r="A6" s="223">
        <v>43827</v>
      </c>
      <c r="B6" s="224">
        <v>43828</v>
      </c>
      <c r="C6" s="225">
        <v>1</v>
      </c>
      <c r="D6" s="226">
        <v>916678</v>
      </c>
      <c r="E6" s="226">
        <v>1.0709999999999999E-3</v>
      </c>
      <c r="F6" s="226">
        <v>0</v>
      </c>
      <c r="G6" s="226">
        <v>1.544E-3</v>
      </c>
      <c r="H6" s="406">
        <v>0</v>
      </c>
      <c r="I6" s="227">
        <v>2.5000000000000001E-4</v>
      </c>
      <c r="J6" s="406">
        <v>0</v>
      </c>
      <c r="K6" s="226">
        <v>1.8283999999999998E-2</v>
      </c>
      <c r="L6" s="226">
        <v>0</v>
      </c>
      <c r="M6" s="226">
        <v>1.2031999999999999E-2</v>
      </c>
      <c r="N6" s="406">
        <v>0</v>
      </c>
      <c r="O6" s="227">
        <v>1E-3</v>
      </c>
      <c r="P6" s="406">
        <v>0</v>
      </c>
      <c r="Q6" s="226">
        <v>8.175E-3</v>
      </c>
      <c r="R6" s="226">
        <v>0</v>
      </c>
      <c r="S6" s="226">
        <v>1.0740000000000001E-3</v>
      </c>
      <c r="T6" s="406">
        <v>0</v>
      </c>
      <c r="U6" s="227">
        <v>5.0000000000000001E-3</v>
      </c>
      <c r="V6" s="229"/>
      <c r="W6" s="635" t="s">
        <v>434</v>
      </c>
    </row>
    <row r="7" spans="1:23" ht="14.4" thickBot="1">
      <c r="A7" s="223" t="s">
        <v>545</v>
      </c>
      <c r="B7" s="224" t="s">
        <v>544</v>
      </c>
      <c r="C7" s="225">
        <v>0.42708333333333331</v>
      </c>
      <c r="D7" s="226">
        <v>931052</v>
      </c>
      <c r="E7" s="227">
        <v>1E-3</v>
      </c>
      <c r="G7" s="226">
        <v>1.2589999999999999E-3</v>
      </c>
      <c r="H7" s="226"/>
      <c r="I7" s="227">
        <v>2.5000000000000001E-4</v>
      </c>
      <c r="J7" s="226"/>
      <c r="K7" s="226">
        <v>1.077E-3</v>
      </c>
      <c r="L7" s="226"/>
      <c r="M7" s="226">
        <v>8.5012000000000004E-2</v>
      </c>
      <c r="N7" s="226"/>
      <c r="O7" s="227">
        <v>4.0000000000000002E-4</v>
      </c>
      <c r="P7" s="226"/>
      <c r="Q7" s="226">
        <v>1.1900000000000001E-3</v>
      </c>
      <c r="R7" s="226"/>
      <c r="S7" s="226">
        <v>6.3029999999999996E-3</v>
      </c>
      <c r="U7" s="226">
        <v>5.8599999999999998E-3</v>
      </c>
      <c r="W7" s="635" t="s">
        <v>434</v>
      </c>
    </row>
    <row r="11" spans="1:23" ht="13.8">
      <c r="A11" s="95">
        <v>1E-3</v>
      </c>
      <c r="B11" s="11" t="s">
        <v>220</v>
      </c>
      <c r="C11"/>
      <c r="D11" s="29"/>
    </row>
  </sheetData>
  <mergeCells count="1">
    <mergeCell ref="E2:U2"/>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U30" sqref="U29:U30"/>
    </sheetView>
  </sheetViews>
  <sheetFormatPr defaultRowHeight="13.2"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3.8">
      <c r="A1" s="37" t="s">
        <v>281</v>
      </c>
    </row>
    <row r="2" spans="1:23">
      <c r="A2" s="11" t="s">
        <v>438</v>
      </c>
      <c r="C2" s="193"/>
      <c r="E2" s="1011" t="s">
        <v>259</v>
      </c>
      <c r="F2" s="1011"/>
      <c r="G2" s="1011"/>
      <c r="H2" s="1011"/>
      <c r="I2" s="1011"/>
      <c r="J2" s="1011"/>
      <c r="K2" s="1011"/>
      <c r="L2" s="1011"/>
      <c r="M2" s="1011"/>
      <c r="N2" s="1011"/>
      <c r="O2" s="1011"/>
      <c r="P2" s="1011"/>
      <c r="Q2" s="1011"/>
      <c r="R2" s="1011"/>
      <c r="S2" s="1011"/>
      <c r="T2" s="1011"/>
      <c r="U2" s="1011"/>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s="31" customFormat="1" ht="14.4" thickBot="1">
      <c r="A5" s="223">
        <v>43827</v>
      </c>
      <c r="B5" s="224">
        <v>43828</v>
      </c>
      <c r="C5" s="225">
        <v>1</v>
      </c>
      <c r="D5" s="226">
        <v>916679</v>
      </c>
      <c r="E5" s="227">
        <v>1E-3</v>
      </c>
      <c r="F5" s="228">
        <v>0</v>
      </c>
      <c r="G5" s="226">
        <v>1.6609999999999999E-3</v>
      </c>
      <c r="H5" s="227">
        <v>0</v>
      </c>
      <c r="I5" s="227">
        <v>2.5000000000000001E-4</v>
      </c>
      <c r="J5" s="227">
        <v>0</v>
      </c>
      <c r="K5" s="226">
        <v>2.153E-3</v>
      </c>
      <c r="L5" s="226">
        <v>0</v>
      </c>
      <c r="M5" s="226">
        <v>5.5545999999999998E-2</v>
      </c>
      <c r="N5" s="228">
        <v>0</v>
      </c>
      <c r="O5" s="227">
        <v>1E-3</v>
      </c>
      <c r="P5" s="227">
        <v>0</v>
      </c>
      <c r="Q5" s="226">
        <v>1.6200000000000001E-3</v>
      </c>
      <c r="R5" s="226">
        <v>0</v>
      </c>
      <c r="S5" s="226">
        <v>2.1150000000000001E-3</v>
      </c>
      <c r="T5" s="227">
        <v>0</v>
      </c>
      <c r="U5" s="227">
        <v>5.0000000000000001E-3</v>
      </c>
      <c r="V5" s="229">
        <v>0</v>
      </c>
      <c r="W5" s="230">
        <v>0.05</v>
      </c>
    </row>
    <row r="6" spans="1:23" ht="14.4" thickBot="1">
      <c r="A6" s="223" t="s">
        <v>545</v>
      </c>
      <c r="B6" s="223" t="s">
        <v>546</v>
      </c>
      <c r="C6" s="225">
        <v>0.42708333333333331</v>
      </c>
      <c r="D6" s="226">
        <v>931054</v>
      </c>
      <c r="E6" s="227">
        <v>1E-3</v>
      </c>
      <c r="G6" s="226">
        <v>1.2999999999999999E-3</v>
      </c>
      <c r="I6" s="227">
        <v>2.5000000000000001E-4</v>
      </c>
      <c r="K6" s="226">
        <v>1.119E-3</v>
      </c>
      <c r="L6" s="226"/>
      <c r="M6" s="226">
        <v>2.7040000000000002E-2</v>
      </c>
      <c r="N6" s="226"/>
      <c r="O6" s="227">
        <v>4.0000000000000002E-4</v>
      </c>
      <c r="P6" s="226"/>
      <c r="Q6" s="226">
        <v>8.6972999999999995E-2</v>
      </c>
      <c r="S6" s="227">
        <v>1E-3</v>
      </c>
      <c r="U6" s="226">
        <v>5.7010000000000003E-3</v>
      </c>
      <c r="W6" s="230">
        <v>0.05</v>
      </c>
    </row>
    <row r="9" spans="1:23" ht="13.8">
      <c r="A9" s="95">
        <v>1E-3</v>
      </c>
      <c r="B9" s="11" t="s">
        <v>220</v>
      </c>
      <c r="C9"/>
      <c r="D9" s="29"/>
    </row>
    <row r="12" spans="1:23">
      <c r="E12" s="405"/>
      <c r="I12" s="405"/>
      <c r="U12" s="405"/>
    </row>
  </sheetData>
  <mergeCells count="1">
    <mergeCell ref="E2:U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1"/>
  <sheetViews>
    <sheetView zoomScaleNormal="100" workbookViewId="0">
      <pane ySplit="4" topLeftCell="A5" activePane="bottomLeft" state="frozen"/>
      <selection activeCell="L46" sqref="L46"/>
      <selection pane="bottomLeft" activeCell="Q14" sqref="Q14"/>
    </sheetView>
  </sheetViews>
  <sheetFormatPr defaultRowHeight="13.2" outlineLevelCol="1"/>
  <cols>
    <col min="1" max="1" width="12.6640625" style="11" customWidth="1"/>
    <col min="2" max="2" width="12.33203125" style="11" customWidth="1"/>
    <col min="3" max="3" width="13" style="11" customWidth="1"/>
    <col min="4" max="4" width="16.33203125" style="11" bestFit="1" customWidth="1"/>
    <col min="5" max="5" width="10.6640625" style="135" customWidth="1"/>
    <col min="6" max="6" width="10.6640625" style="135" hidden="1" customWidth="1" outlineLevel="1"/>
    <col min="7" max="7" width="10.6640625" style="135" customWidth="1" collapsed="1"/>
    <col min="8" max="8" width="10.6640625" style="135" hidden="1" customWidth="1" outlineLevel="1"/>
    <col min="9" max="9" width="10.6640625" style="135" customWidth="1" collapsed="1"/>
    <col min="10" max="10" width="10.6640625" style="135" hidden="1" customWidth="1" outlineLevel="1"/>
    <col min="11" max="11" width="10.6640625" style="135" customWidth="1" collapsed="1"/>
    <col min="12" max="12" width="10.6640625" style="135" hidden="1" customWidth="1" outlineLevel="1"/>
    <col min="13" max="13" width="10.6640625" style="135" customWidth="1" collapsed="1"/>
    <col min="14" max="14" width="10.6640625" style="135" hidden="1" customWidth="1" outlineLevel="1"/>
    <col min="15" max="15" width="10.6640625" style="135" customWidth="1" collapsed="1"/>
    <col min="16" max="16" width="10.6640625" style="135" hidden="1" customWidth="1" outlineLevel="1"/>
    <col min="17" max="17" width="10.6640625" style="135" customWidth="1" collapsed="1"/>
    <col min="18" max="18" width="10.6640625" style="135" hidden="1" customWidth="1" outlineLevel="1"/>
    <col min="19" max="19" width="10.6640625" style="135" customWidth="1" collapsed="1"/>
    <col min="20" max="20" width="10.6640625" style="135" hidden="1" customWidth="1" outlineLevel="1"/>
    <col min="21" max="21" width="10.6640625" style="135" customWidth="1" collapsed="1"/>
    <col min="22" max="22" width="9.109375" style="135" hidden="1" customWidth="1" outlineLevel="1"/>
    <col min="23" max="23" width="8.6640625" customWidth="1" collapsed="1"/>
    <col min="24" max="255" width="9.109375" style="11"/>
    <col min="256" max="256" width="12.6640625" style="11" customWidth="1"/>
    <col min="257" max="257" width="12.33203125" style="11" customWidth="1"/>
    <col min="258" max="258" width="13" style="11" customWidth="1"/>
    <col min="259" max="259" width="16.33203125" style="11" bestFit="1" customWidth="1"/>
    <col min="260" max="260" width="10.6640625" style="11" customWidth="1"/>
    <col min="261" max="261" width="0" style="11" hidden="1" customWidth="1"/>
    <col min="262" max="262" width="10.6640625" style="11" customWidth="1"/>
    <col min="263" max="263" width="0" style="11" hidden="1" customWidth="1"/>
    <col min="264" max="264" width="10.6640625" style="11" customWidth="1"/>
    <col min="265" max="265" width="0" style="11" hidden="1" customWidth="1"/>
    <col min="266" max="266" width="10.6640625" style="11" customWidth="1"/>
    <col min="267" max="267" width="0" style="11" hidden="1" customWidth="1"/>
    <col min="268" max="268" width="10.6640625" style="11" customWidth="1"/>
    <col min="269" max="269" width="0" style="11" hidden="1" customWidth="1"/>
    <col min="270" max="270" width="10.6640625" style="11" customWidth="1"/>
    <col min="271" max="271" width="0" style="11" hidden="1" customWidth="1"/>
    <col min="272" max="272" width="10.6640625" style="11" customWidth="1"/>
    <col min="273" max="273" width="0" style="11" hidden="1" customWidth="1"/>
    <col min="274" max="274" width="10.6640625" style="11" customWidth="1"/>
    <col min="275" max="275" width="0" style="11" hidden="1" customWidth="1"/>
    <col min="276" max="276" width="10.6640625" style="11" customWidth="1"/>
    <col min="277" max="277" width="0" style="11" hidden="1" customWidth="1"/>
    <col min="278" max="278" width="8.6640625" style="11" customWidth="1"/>
    <col min="279" max="279" width="9.88671875" style="11" customWidth="1"/>
    <col min="280" max="511" width="9.109375" style="11"/>
    <col min="512" max="512" width="12.6640625" style="11" customWidth="1"/>
    <col min="513" max="513" width="12.33203125" style="11" customWidth="1"/>
    <col min="514" max="514" width="13" style="11" customWidth="1"/>
    <col min="515" max="515" width="16.33203125" style="11" bestFit="1" customWidth="1"/>
    <col min="516" max="516" width="10.6640625" style="11" customWidth="1"/>
    <col min="517" max="517" width="0" style="11" hidden="1" customWidth="1"/>
    <col min="518" max="518" width="10.6640625" style="11" customWidth="1"/>
    <col min="519" max="519" width="0" style="11" hidden="1" customWidth="1"/>
    <col min="520" max="520" width="10.6640625" style="11" customWidth="1"/>
    <col min="521" max="521" width="0" style="11" hidden="1" customWidth="1"/>
    <col min="522" max="522" width="10.6640625" style="11" customWidth="1"/>
    <col min="523" max="523" width="0" style="11" hidden="1" customWidth="1"/>
    <col min="524" max="524" width="10.6640625" style="11" customWidth="1"/>
    <col min="525" max="525" width="0" style="11" hidden="1" customWidth="1"/>
    <col min="526" max="526" width="10.6640625" style="11" customWidth="1"/>
    <col min="527" max="527" width="0" style="11" hidden="1" customWidth="1"/>
    <col min="528" max="528" width="10.6640625" style="11" customWidth="1"/>
    <col min="529" max="529" width="0" style="11" hidden="1" customWidth="1"/>
    <col min="530" max="530" width="10.6640625" style="11" customWidth="1"/>
    <col min="531" max="531" width="0" style="11" hidden="1" customWidth="1"/>
    <col min="532" max="532" width="10.6640625" style="11" customWidth="1"/>
    <col min="533" max="533" width="0" style="11" hidden="1" customWidth="1"/>
    <col min="534" max="534" width="8.6640625" style="11" customWidth="1"/>
    <col min="535" max="535" width="9.88671875" style="11" customWidth="1"/>
    <col min="536" max="767" width="9.109375" style="11"/>
    <col min="768" max="768" width="12.6640625" style="11" customWidth="1"/>
    <col min="769" max="769" width="12.33203125" style="11" customWidth="1"/>
    <col min="770" max="770" width="13" style="11" customWidth="1"/>
    <col min="771" max="771" width="16.33203125" style="11" bestFit="1" customWidth="1"/>
    <col min="772" max="772" width="10.6640625" style="11" customWidth="1"/>
    <col min="773" max="773" width="0" style="11" hidden="1" customWidth="1"/>
    <col min="774" max="774" width="10.6640625" style="11" customWidth="1"/>
    <col min="775" max="775" width="0" style="11" hidden="1" customWidth="1"/>
    <col min="776" max="776" width="10.6640625" style="11" customWidth="1"/>
    <col min="777" max="777" width="0" style="11" hidden="1" customWidth="1"/>
    <col min="778" max="778" width="10.6640625" style="11" customWidth="1"/>
    <col min="779" max="779" width="0" style="11" hidden="1" customWidth="1"/>
    <col min="780" max="780" width="10.6640625" style="11" customWidth="1"/>
    <col min="781" max="781" width="0" style="11" hidden="1" customWidth="1"/>
    <col min="782" max="782" width="10.6640625" style="11" customWidth="1"/>
    <col min="783" max="783" width="0" style="11" hidden="1" customWidth="1"/>
    <col min="784" max="784" width="10.6640625" style="11" customWidth="1"/>
    <col min="785" max="785" width="0" style="11" hidden="1" customWidth="1"/>
    <col min="786" max="786" width="10.6640625" style="11" customWidth="1"/>
    <col min="787" max="787" width="0" style="11" hidden="1" customWidth="1"/>
    <col min="788" max="788" width="10.6640625" style="11" customWidth="1"/>
    <col min="789" max="789" width="0" style="11" hidden="1" customWidth="1"/>
    <col min="790" max="790" width="8.6640625" style="11" customWidth="1"/>
    <col min="791" max="791" width="9.88671875" style="11" customWidth="1"/>
    <col min="792" max="1023" width="9.109375" style="11"/>
    <col min="1024" max="1024" width="12.6640625" style="11" customWidth="1"/>
    <col min="1025" max="1025" width="12.33203125" style="11" customWidth="1"/>
    <col min="1026" max="1026" width="13" style="11" customWidth="1"/>
    <col min="1027" max="1027" width="16.33203125" style="11" bestFit="1" customWidth="1"/>
    <col min="1028" max="1028" width="10.6640625" style="11" customWidth="1"/>
    <col min="1029" max="1029" width="0" style="11" hidden="1" customWidth="1"/>
    <col min="1030" max="1030" width="10.6640625" style="11" customWidth="1"/>
    <col min="1031" max="1031" width="0" style="11" hidden="1" customWidth="1"/>
    <col min="1032" max="1032" width="10.6640625" style="11" customWidth="1"/>
    <col min="1033" max="1033" width="0" style="11" hidden="1" customWidth="1"/>
    <col min="1034" max="1034" width="10.6640625" style="11" customWidth="1"/>
    <col min="1035" max="1035" width="0" style="11" hidden="1" customWidth="1"/>
    <col min="1036" max="1036" width="10.6640625" style="11" customWidth="1"/>
    <col min="1037" max="1037" width="0" style="11" hidden="1" customWidth="1"/>
    <col min="1038" max="1038" width="10.6640625" style="11" customWidth="1"/>
    <col min="1039" max="1039" width="0" style="11" hidden="1" customWidth="1"/>
    <col min="1040" max="1040" width="10.6640625" style="11" customWidth="1"/>
    <col min="1041" max="1041" width="0" style="11" hidden="1" customWidth="1"/>
    <col min="1042" max="1042" width="10.6640625" style="11" customWidth="1"/>
    <col min="1043" max="1043" width="0" style="11" hidden="1" customWidth="1"/>
    <col min="1044" max="1044" width="10.6640625" style="11" customWidth="1"/>
    <col min="1045" max="1045" width="0" style="11" hidden="1" customWidth="1"/>
    <col min="1046" max="1046" width="8.6640625" style="11" customWidth="1"/>
    <col min="1047" max="1047" width="9.88671875" style="11" customWidth="1"/>
    <col min="1048" max="1279" width="9.109375" style="11"/>
    <col min="1280" max="1280" width="12.6640625" style="11" customWidth="1"/>
    <col min="1281" max="1281" width="12.33203125" style="11" customWidth="1"/>
    <col min="1282" max="1282" width="13" style="11" customWidth="1"/>
    <col min="1283" max="1283" width="16.33203125" style="11" bestFit="1" customWidth="1"/>
    <col min="1284" max="1284" width="10.6640625" style="11" customWidth="1"/>
    <col min="1285" max="1285" width="0" style="11" hidden="1" customWidth="1"/>
    <col min="1286" max="1286" width="10.6640625" style="11" customWidth="1"/>
    <col min="1287" max="1287" width="0" style="11" hidden="1" customWidth="1"/>
    <col min="1288" max="1288" width="10.6640625" style="11" customWidth="1"/>
    <col min="1289" max="1289" width="0" style="11" hidden="1" customWidth="1"/>
    <col min="1290" max="1290" width="10.6640625" style="11" customWidth="1"/>
    <col min="1291" max="1291" width="0" style="11" hidden="1" customWidth="1"/>
    <col min="1292" max="1292" width="10.6640625" style="11" customWidth="1"/>
    <col min="1293" max="1293" width="0" style="11" hidden="1" customWidth="1"/>
    <col min="1294" max="1294" width="10.6640625" style="11" customWidth="1"/>
    <col min="1295" max="1295" width="0" style="11" hidden="1" customWidth="1"/>
    <col min="1296" max="1296" width="10.6640625" style="11" customWidth="1"/>
    <col min="1297" max="1297" width="0" style="11" hidden="1" customWidth="1"/>
    <col min="1298" max="1298" width="10.6640625" style="11" customWidth="1"/>
    <col min="1299" max="1299" width="0" style="11" hidden="1" customWidth="1"/>
    <col min="1300" max="1300" width="10.6640625" style="11" customWidth="1"/>
    <col min="1301" max="1301" width="0" style="11" hidden="1" customWidth="1"/>
    <col min="1302" max="1302" width="8.6640625" style="11" customWidth="1"/>
    <col min="1303" max="1303" width="9.88671875" style="11" customWidth="1"/>
    <col min="1304" max="1535" width="9.109375" style="11"/>
    <col min="1536" max="1536" width="12.6640625" style="11" customWidth="1"/>
    <col min="1537" max="1537" width="12.33203125" style="11" customWidth="1"/>
    <col min="1538" max="1538" width="13" style="11" customWidth="1"/>
    <col min="1539" max="1539" width="16.33203125" style="11" bestFit="1" customWidth="1"/>
    <col min="1540" max="1540" width="10.6640625" style="11" customWidth="1"/>
    <col min="1541" max="1541" width="0" style="11" hidden="1" customWidth="1"/>
    <col min="1542" max="1542" width="10.6640625" style="11" customWidth="1"/>
    <col min="1543" max="1543" width="0" style="11" hidden="1" customWidth="1"/>
    <col min="1544" max="1544" width="10.6640625" style="11" customWidth="1"/>
    <col min="1545" max="1545" width="0" style="11" hidden="1" customWidth="1"/>
    <col min="1546" max="1546" width="10.6640625" style="11" customWidth="1"/>
    <col min="1547" max="1547" width="0" style="11" hidden="1" customWidth="1"/>
    <col min="1548" max="1548" width="10.6640625" style="11" customWidth="1"/>
    <col min="1549" max="1549" width="0" style="11" hidden="1" customWidth="1"/>
    <col min="1550" max="1550" width="10.6640625" style="11" customWidth="1"/>
    <col min="1551" max="1551" width="0" style="11" hidden="1" customWidth="1"/>
    <col min="1552" max="1552" width="10.6640625" style="11" customWidth="1"/>
    <col min="1553" max="1553" width="0" style="11" hidden="1" customWidth="1"/>
    <col min="1554" max="1554" width="10.6640625" style="11" customWidth="1"/>
    <col min="1555" max="1555" width="0" style="11" hidden="1" customWidth="1"/>
    <col min="1556" max="1556" width="10.6640625" style="11" customWidth="1"/>
    <col min="1557" max="1557" width="0" style="11" hidden="1" customWidth="1"/>
    <col min="1558" max="1558" width="8.6640625" style="11" customWidth="1"/>
    <col min="1559" max="1559" width="9.88671875" style="11" customWidth="1"/>
    <col min="1560" max="1791" width="9.109375" style="11"/>
    <col min="1792" max="1792" width="12.6640625" style="11" customWidth="1"/>
    <col min="1793" max="1793" width="12.33203125" style="11" customWidth="1"/>
    <col min="1794" max="1794" width="13" style="11" customWidth="1"/>
    <col min="1795" max="1795" width="16.33203125" style="11" bestFit="1" customWidth="1"/>
    <col min="1796" max="1796" width="10.6640625" style="11" customWidth="1"/>
    <col min="1797" max="1797" width="0" style="11" hidden="1" customWidth="1"/>
    <col min="1798" max="1798" width="10.6640625" style="11" customWidth="1"/>
    <col min="1799" max="1799" width="0" style="11" hidden="1" customWidth="1"/>
    <col min="1800" max="1800" width="10.6640625" style="11" customWidth="1"/>
    <col min="1801" max="1801" width="0" style="11" hidden="1" customWidth="1"/>
    <col min="1802" max="1802" width="10.6640625" style="11" customWidth="1"/>
    <col min="1803" max="1803" width="0" style="11" hidden="1" customWidth="1"/>
    <col min="1804" max="1804" width="10.6640625" style="11" customWidth="1"/>
    <col min="1805" max="1805" width="0" style="11" hidden="1" customWidth="1"/>
    <col min="1806" max="1806" width="10.6640625" style="11" customWidth="1"/>
    <col min="1807" max="1807" width="0" style="11" hidden="1" customWidth="1"/>
    <col min="1808" max="1808" width="10.6640625" style="11" customWidth="1"/>
    <col min="1809" max="1809" width="0" style="11" hidden="1" customWidth="1"/>
    <col min="1810" max="1810" width="10.6640625" style="11" customWidth="1"/>
    <col min="1811" max="1811" width="0" style="11" hidden="1" customWidth="1"/>
    <col min="1812" max="1812" width="10.6640625" style="11" customWidth="1"/>
    <col min="1813" max="1813" width="0" style="11" hidden="1" customWidth="1"/>
    <col min="1814" max="1814" width="8.6640625" style="11" customWidth="1"/>
    <col min="1815" max="1815" width="9.88671875" style="11" customWidth="1"/>
    <col min="1816" max="2047" width="9.109375" style="11"/>
    <col min="2048" max="2048" width="12.6640625" style="11" customWidth="1"/>
    <col min="2049" max="2049" width="12.33203125" style="11" customWidth="1"/>
    <col min="2050" max="2050" width="13" style="11" customWidth="1"/>
    <col min="2051" max="2051" width="16.33203125" style="11" bestFit="1" customWidth="1"/>
    <col min="2052" max="2052" width="10.6640625" style="11" customWidth="1"/>
    <col min="2053" max="2053" width="0" style="11" hidden="1" customWidth="1"/>
    <col min="2054" max="2054" width="10.6640625" style="11" customWidth="1"/>
    <col min="2055" max="2055" width="0" style="11" hidden="1" customWidth="1"/>
    <col min="2056" max="2056" width="10.6640625" style="11" customWidth="1"/>
    <col min="2057" max="2057" width="0" style="11" hidden="1" customWidth="1"/>
    <col min="2058" max="2058" width="10.6640625" style="11" customWidth="1"/>
    <col min="2059" max="2059" width="0" style="11" hidden="1" customWidth="1"/>
    <col min="2060" max="2060" width="10.6640625" style="11" customWidth="1"/>
    <col min="2061" max="2061" width="0" style="11" hidden="1" customWidth="1"/>
    <col min="2062" max="2062" width="10.6640625" style="11" customWidth="1"/>
    <col min="2063" max="2063" width="0" style="11" hidden="1" customWidth="1"/>
    <col min="2064" max="2064" width="10.6640625" style="11" customWidth="1"/>
    <col min="2065" max="2065" width="0" style="11" hidden="1" customWidth="1"/>
    <col min="2066" max="2066" width="10.6640625" style="11" customWidth="1"/>
    <col min="2067" max="2067" width="0" style="11" hidden="1" customWidth="1"/>
    <col min="2068" max="2068" width="10.6640625" style="11" customWidth="1"/>
    <col min="2069" max="2069" width="0" style="11" hidden="1" customWidth="1"/>
    <col min="2070" max="2070" width="8.6640625" style="11" customWidth="1"/>
    <col min="2071" max="2071" width="9.88671875" style="11" customWidth="1"/>
    <col min="2072" max="2303" width="9.109375" style="11"/>
    <col min="2304" max="2304" width="12.6640625" style="11" customWidth="1"/>
    <col min="2305" max="2305" width="12.33203125" style="11" customWidth="1"/>
    <col min="2306" max="2306" width="13" style="11" customWidth="1"/>
    <col min="2307" max="2307" width="16.33203125" style="11" bestFit="1" customWidth="1"/>
    <col min="2308" max="2308" width="10.6640625" style="11" customWidth="1"/>
    <col min="2309" max="2309" width="0" style="11" hidden="1" customWidth="1"/>
    <col min="2310" max="2310" width="10.6640625" style="11" customWidth="1"/>
    <col min="2311" max="2311" width="0" style="11" hidden="1" customWidth="1"/>
    <col min="2312" max="2312" width="10.6640625" style="11" customWidth="1"/>
    <col min="2313" max="2313" width="0" style="11" hidden="1" customWidth="1"/>
    <col min="2314" max="2314" width="10.6640625" style="11" customWidth="1"/>
    <col min="2315" max="2315" width="0" style="11" hidden="1" customWidth="1"/>
    <col min="2316" max="2316" width="10.6640625" style="11" customWidth="1"/>
    <col min="2317" max="2317" width="0" style="11" hidden="1" customWidth="1"/>
    <col min="2318" max="2318" width="10.6640625" style="11" customWidth="1"/>
    <col min="2319" max="2319" width="0" style="11" hidden="1" customWidth="1"/>
    <col min="2320" max="2320" width="10.6640625" style="11" customWidth="1"/>
    <col min="2321" max="2321" width="0" style="11" hidden="1" customWidth="1"/>
    <col min="2322" max="2322" width="10.6640625" style="11" customWidth="1"/>
    <col min="2323" max="2323" width="0" style="11" hidden="1" customWidth="1"/>
    <col min="2324" max="2324" width="10.6640625" style="11" customWidth="1"/>
    <col min="2325" max="2325" width="0" style="11" hidden="1" customWidth="1"/>
    <col min="2326" max="2326" width="8.6640625" style="11" customWidth="1"/>
    <col min="2327" max="2327" width="9.88671875" style="11" customWidth="1"/>
    <col min="2328" max="2559" width="9.109375" style="11"/>
    <col min="2560" max="2560" width="12.6640625" style="11" customWidth="1"/>
    <col min="2561" max="2561" width="12.33203125" style="11" customWidth="1"/>
    <col min="2562" max="2562" width="13" style="11" customWidth="1"/>
    <col min="2563" max="2563" width="16.33203125" style="11" bestFit="1" customWidth="1"/>
    <col min="2564" max="2564" width="10.6640625" style="11" customWidth="1"/>
    <col min="2565" max="2565" width="0" style="11" hidden="1" customWidth="1"/>
    <col min="2566" max="2566" width="10.6640625" style="11" customWidth="1"/>
    <col min="2567" max="2567" width="0" style="11" hidden="1" customWidth="1"/>
    <col min="2568" max="2568" width="10.6640625" style="11" customWidth="1"/>
    <col min="2569" max="2569" width="0" style="11" hidden="1" customWidth="1"/>
    <col min="2570" max="2570" width="10.6640625" style="11" customWidth="1"/>
    <col min="2571" max="2571" width="0" style="11" hidden="1" customWidth="1"/>
    <col min="2572" max="2572" width="10.6640625" style="11" customWidth="1"/>
    <col min="2573" max="2573" width="0" style="11" hidden="1" customWidth="1"/>
    <col min="2574" max="2574" width="10.6640625" style="11" customWidth="1"/>
    <col min="2575" max="2575" width="0" style="11" hidden="1" customWidth="1"/>
    <col min="2576" max="2576" width="10.6640625" style="11" customWidth="1"/>
    <col min="2577" max="2577" width="0" style="11" hidden="1" customWidth="1"/>
    <col min="2578" max="2578" width="10.6640625" style="11" customWidth="1"/>
    <col min="2579" max="2579" width="0" style="11" hidden="1" customWidth="1"/>
    <col min="2580" max="2580" width="10.6640625" style="11" customWidth="1"/>
    <col min="2581" max="2581" width="0" style="11" hidden="1" customWidth="1"/>
    <col min="2582" max="2582" width="8.6640625" style="11" customWidth="1"/>
    <col min="2583" max="2583" width="9.88671875" style="11" customWidth="1"/>
    <col min="2584" max="2815" width="9.109375" style="11"/>
    <col min="2816" max="2816" width="12.6640625" style="11" customWidth="1"/>
    <col min="2817" max="2817" width="12.33203125" style="11" customWidth="1"/>
    <col min="2818" max="2818" width="13" style="11" customWidth="1"/>
    <col min="2819" max="2819" width="16.33203125" style="11" bestFit="1" customWidth="1"/>
    <col min="2820" max="2820" width="10.6640625" style="11" customWidth="1"/>
    <col min="2821" max="2821" width="0" style="11" hidden="1" customWidth="1"/>
    <col min="2822" max="2822" width="10.6640625" style="11" customWidth="1"/>
    <col min="2823" max="2823" width="0" style="11" hidden="1" customWidth="1"/>
    <col min="2824" max="2824" width="10.6640625" style="11" customWidth="1"/>
    <col min="2825" max="2825" width="0" style="11" hidden="1" customWidth="1"/>
    <col min="2826" max="2826" width="10.6640625" style="11" customWidth="1"/>
    <col min="2827" max="2827" width="0" style="11" hidden="1" customWidth="1"/>
    <col min="2828" max="2828" width="10.6640625" style="11" customWidth="1"/>
    <col min="2829" max="2829" width="0" style="11" hidden="1" customWidth="1"/>
    <col min="2830" max="2830" width="10.6640625" style="11" customWidth="1"/>
    <col min="2831" max="2831" width="0" style="11" hidden="1" customWidth="1"/>
    <col min="2832" max="2832" width="10.6640625" style="11" customWidth="1"/>
    <col min="2833" max="2833" width="0" style="11" hidden="1" customWidth="1"/>
    <col min="2834" max="2834" width="10.6640625" style="11" customWidth="1"/>
    <col min="2835" max="2835" width="0" style="11" hidden="1" customWidth="1"/>
    <col min="2836" max="2836" width="10.6640625" style="11" customWidth="1"/>
    <col min="2837" max="2837" width="0" style="11" hidden="1" customWidth="1"/>
    <col min="2838" max="2838" width="8.6640625" style="11" customWidth="1"/>
    <col min="2839" max="2839" width="9.88671875" style="11" customWidth="1"/>
    <col min="2840" max="3071" width="9.109375" style="11"/>
    <col min="3072" max="3072" width="12.6640625" style="11" customWidth="1"/>
    <col min="3073" max="3073" width="12.33203125" style="11" customWidth="1"/>
    <col min="3074" max="3074" width="13" style="11" customWidth="1"/>
    <col min="3075" max="3075" width="16.33203125" style="11" bestFit="1" customWidth="1"/>
    <col min="3076" max="3076" width="10.6640625" style="11" customWidth="1"/>
    <col min="3077" max="3077" width="0" style="11" hidden="1" customWidth="1"/>
    <col min="3078" max="3078" width="10.6640625" style="11" customWidth="1"/>
    <col min="3079" max="3079" width="0" style="11" hidden="1" customWidth="1"/>
    <col min="3080" max="3080" width="10.6640625" style="11" customWidth="1"/>
    <col min="3081" max="3081" width="0" style="11" hidden="1" customWidth="1"/>
    <col min="3082" max="3082" width="10.6640625" style="11" customWidth="1"/>
    <col min="3083" max="3083" width="0" style="11" hidden="1" customWidth="1"/>
    <col min="3084" max="3084" width="10.6640625" style="11" customWidth="1"/>
    <col min="3085" max="3085" width="0" style="11" hidden="1" customWidth="1"/>
    <col min="3086" max="3086" width="10.6640625" style="11" customWidth="1"/>
    <col min="3087" max="3087" width="0" style="11" hidden="1" customWidth="1"/>
    <col min="3088" max="3088" width="10.6640625" style="11" customWidth="1"/>
    <col min="3089" max="3089" width="0" style="11" hidden="1" customWidth="1"/>
    <col min="3090" max="3090" width="10.6640625" style="11" customWidth="1"/>
    <col min="3091" max="3091" width="0" style="11" hidden="1" customWidth="1"/>
    <col min="3092" max="3092" width="10.6640625" style="11" customWidth="1"/>
    <col min="3093" max="3093" width="0" style="11" hidden="1" customWidth="1"/>
    <col min="3094" max="3094" width="8.6640625" style="11" customWidth="1"/>
    <col min="3095" max="3095" width="9.88671875" style="11" customWidth="1"/>
    <col min="3096" max="3327" width="9.109375" style="11"/>
    <col min="3328" max="3328" width="12.6640625" style="11" customWidth="1"/>
    <col min="3329" max="3329" width="12.33203125" style="11" customWidth="1"/>
    <col min="3330" max="3330" width="13" style="11" customWidth="1"/>
    <col min="3331" max="3331" width="16.33203125" style="11" bestFit="1" customWidth="1"/>
    <col min="3332" max="3332" width="10.6640625" style="11" customWidth="1"/>
    <col min="3333" max="3333" width="0" style="11" hidden="1" customWidth="1"/>
    <col min="3334" max="3334" width="10.6640625" style="11" customWidth="1"/>
    <col min="3335" max="3335" width="0" style="11" hidden="1" customWidth="1"/>
    <col min="3336" max="3336" width="10.6640625" style="11" customWidth="1"/>
    <col min="3337" max="3337" width="0" style="11" hidden="1" customWidth="1"/>
    <col min="3338" max="3338" width="10.6640625" style="11" customWidth="1"/>
    <col min="3339" max="3339" width="0" style="11" hidden="1" customWidth="1"/>
    <col min="3340" max="3340" width="10.6640625" style="11" customWidth="1"/>
    <col min="3341" max="3341" width="0" style="11" hidden="1" customWidth="1"/>
    <col min="3342" max="3342" width="10.6640625" style="11" customWidth="1"/>
    <col min="3343" max="3343" width="0" style="11" hidden="1" customWidth="1"/>
    <col min="3344" max="3344" width="10.6640625" style="11" customWidth="1"/>
    <col min="3345" max="3345" width="0" style="11" hidden="1" customWidth="1"/>
    <col min="3346" max="3346" width="10.6640625" style="11" customWidth="1"/>
    <col min="3347" max="3347" width="0" style="11" hidden="1" customWidth="1"/>
    <col min="3348" max="3348" width="10.6640625" style="11" customWidth="1"/>
    <col min="3349" max="3349" width="0" style="11" hidden="1" customWidth="1"/>
    <col min="3350" max="3350" width="8.6640625" style="11" customWidth="1"/>
    <col min="3351" max="3351" width="9.88671875" style="11" customWidth="1"/>
    <col min="3352" max="3583" width="9.109375" style="11"/>
    <col min="3584" max="3584" width="12.6640625" style="11" customWidth="1"/>
    <col min="3585" max="3585" width="12.33203125" style="11" customWidth="1"/>
    <col min="3586" max="3586" width="13" style="11" customWidth="1"/>
    <col min="3587" max="3587" width="16.33203125" style="11" bestFit="1" customWidth="1"/>
    <col min="3588" max="3588" width="10.6640625" style="11" customWidth="1"/>
    <col min="3589" max="3589" width="0" style="11" hidden="1" customWidth="1"/>
    <col min="3590" max="3590" width="10.6640625" style="11" customWidth="1"/>
    <col min="3591" max="3591" width="0" style="11" hidden="1" customWidth="1"/>
    <col min="3592" max="3592" width="10.6640625" style="11" customWidth="1"/>
    <col min="3593" max="3593" width="0" style="11" hidden="1" customWidth="1"/>
    <col min="3594" max="3594" width="10.6640625" style="11" customWidth="1"/>
    <col min="3595" max="3595" width="0" style="11" hidden="1" customWidth="1"/>
    <col min="3596" max="3596" width="10.6640625" style="11" customWidth="1"/>
    <col min="3597" max="3597" width="0" style="11" hidden="1" customWidth="1"/>
    <col min="3598" max="3598" width="10.6640625" style="11" customWidth="1"/>
    <col min="3599" max="3599" width="0" style="11" hidden="1" customWidth="1"/>
    <col min="3600" max="3600" width="10.6640625" style="11" customWidth="1"/>
    <col min="3601" max="3601" width="0" style="11" hidden="1" customWidth="1"/>
    <col min="3602" max="3602" width="10.6640625" style="11" customWidth="1"/>
    <col min="3603" max="3603" width="0" style="11" hidden="1" customWidth="1"/>
    <col min="3604" max="3604" width="10.6640625" style="11" customWidth="1"/>
    <col min="3605" max="3605" width="0" style="11" hidden="1" customWidth="1"/>
    <col min="3606" max="3606" width="8.6640625" style="11" customWidth="1"/>
    <col min="3607" max="3607" width="9.88671875" style="11" customWidth="1"/>
    <col min="3608" max="3839" width="9.109375" style="11"/>
    <col min="3840" max="3840" width="12.6640625" style="11" customWidth="1"/>
    <col min="3841" max="3841" width="12.33203125" style="11" customWidth="1"/>
    <col min="3842" max="3842" width="13" style="11" customWidth="1"/>
    <col min="3843" max="3843" width="16.33203125" style="11" bestFit="1" customWidth="1"/>
    <col min="3844" max="3844" width="10.6640625" style="11" customWidth="1"/>
    <col min="3845" max="3845" width="0" style="11" hidden="1" customWidth="1"/>
    <col min="3846" max="3846" width="10.6640625" style="11" customWidth="1"/>
    <col min="3847" max="3847" width="0" style="11" hidden="1" customWidth="1"/>
    <col min="3848" max="3848" width="10.6640625" style="11" customWidth="1"/>
    <col min="3849" max="3849" width="0" style="11" hidden="1" customWidth="1"/>
    <col min="3850" max="3850" width="10.6640625" style="11" customWidth="1"/>
    <col min="3851" max="3851" width="0" style="11" hidden="1" customWidth="1"/>
    <col min="3852" max="3852" width="10.6640625" style="11" customWidth="1"/>
    <col min="3853" max="3853" width="0" style="11" hidden="1" customWidth="1"/>
    <col min="3854" max="3854" width="10.6640625" style="11" customWidth="1"/>
    <col min="3855" max="3855" width="0" style="11" hidden="1" customWidth="1"/>
    <col min="3856" max="3856" width="10.6640625" style="11" customWidth="1"/>
    <col min="3857" max="3857" width="0" style="11" hidden="1" customWidth="1"/>
    <col min="3858" max="3858" width="10.6640625" style="11" customWidth="1"/>
    <col min="3859" max="3859" width="0" style="11" hidden="1" customWidth="1"/>
    <col min="3860" max="3860" width="10.6640625" style="11" customWidth="1"/>
    <col min="3861" max="3861" width="0" style="11" hidden="1" customWidth="1"/>
    <col min="3862" max="3862" width="8.6640625" style="11" customWidth="1"/>
    <col min="3863" max="3863" width="9.88671875" style="11" customWidth="1"/>
    <col min="3864" max="4095" width="9.109375" style="11"/>
    <col min="4096" max="4096" width="12.6640625" style="11" customWidth="1"/>
    <col min="4097" max="4097" width="12.33203125" style="11" customWidth="1"/>
    <col min="4098" max="4098" width="13" style="11" customWidth="1"/>
    <col min="4099" max="4099" width="16.33203125" style="11" bestFit="1" customWidth="1"/>
    <col min="4100" max="4100" width="10.6640625" style="11" customWidth="1"/>
    <col min="4101" max="4101" width="0" style="11" hidden="1" customWidth="1"/>
    <col min="4102" max="4102" width="10.6640625" style="11" customWidth="1"/>
    <col min="4103" max="4103" width="0" style="11" hidden="1" customWidth="1"/>
    <col min="4104" max="4104" width="10.6640625" style="11" customWidth="1"/>
    <col min="4105" max="4105" width="0" style="11" hidden="1" customWidth="1"/>
    <col min="4106" max="4106" width="10.6640625" style="11" customWidth="1"/>
    <col min="4107" max="4107" width="0" style="11" hidden="1" customWidth="1"/>
    <col min="4108" max="4108" width="10.6640625" style="11" customWidth="1"/>
    <col min="4109" max="4109" width="0" style="11" hidden="1" customWidth="1"/>
    <col min="4110" max="4110" width="10.6640625" style="11" customWidth="1"/>
    <col min="4111" max="4111" width="0" style="11" hidden="1" customWidth="1"/>
    <col min="4112" max="4112" width="10.6640625" style="11" customWidth="1"/>
    <col min="4113" max="4113" width="0" style="11" hidden="1" customWidth="1"/>
    <col min="4114" max="4114" width="10.6640625" style="11" customWidth="1"/>
    <col min="4115" max="4115" width="0" style="11" hidden="1" customWidth="1"/>
    <col min="4116" max="4116" width="10.6640625" style="11" customWidth="1"/>
    <col min="4117" max="4117" width="0" style="11" hidden="1" customWidth="1"/>
    <col min="4118" max="4118" width="8.6640625" style="11" customWidth="1"/>
    <col min="4119" max="4119" width="9.88671875" style="11" customWidth="1"/>
    <col min="4120" max="4351" width="9.109375" style="11"/>
    <col min="4352" max="4352" width="12.6640625" style="11" customWidth="1"/>
    <col min="4353" max="4353" width="12.33203125" style="11" customWidth="1"/>
    <col min="4354" max="4354" width="13" style="11" customWidth="1"/>
    <col min="4355" max="4355" width="16.33203125" style="11" bestFit="1" customWidth="1"/>
    <col min="4356" max="4356" width="10.6640625" style="11" customWidth="1"/>
    <col min="4357" max="4357" width="0" style="11" hidden="1" customWidth="1"/>
    <col min="4358" max="4358" width="10.6640625" style="11" customWidth="1"/>
    <col min="4359" max="4359" width="0" style="11" hidden="1" customWidth="1"/>
    <col min="4360" max="4360" width="10.6640625" style="11" customWidth="1"/>
    <col min="4361" max="4361" width="0" style="11" hidden="1" customWidth="1"/>
    <col min="4362" max="4362" width="10.6640625" style="11" customWidth="1"/>
    <col min="4363" max="4363" width="0" style="11" hidden="1" customWidth="1"/>
    <col min="4364" max="4364" width="10.6640625" style="11" customWidth="1"/>
    <col min="4365" max="4365" width="0" style="11" hidden="1" customWidth="1"/>
    <col min="4366" max="4366" width="10.6640625" style="11" customWidth="1"/>
    <col min="4367" max="4367" width="0" style="11" hidden="1" customWidth="1"/>
    <col min="4368" max="4368" width="10.6640625" style="11" customWidth="1"/>
    <col min="4369" max="4369" width="0" style="11" hidden="1" customWidth="1"/>
    <col min="4370" max="4370" width="10.6640625" style="11" customWidth="1"/>
    <col min="4371" max="4371" width="0" style="11" hidden="1" customWidth="1"/>
    <col min="4372" max="4372" width="10.6640625" style="11" customWidth="1"/>
    <col min="4373" max="4373" width="0" style="11" hidden="1" customWidth="1"/>
    <col min="4374" max="4374" width="8.6640625" style="11" customWidth="1"/>
    <col min="4375" max="4375" width="9.88671875" style="11" customWidth="1"/>
    <col min="4376" max="4607" width="9.109375" style="11"/>
    <col min="4608" max="4608" width="12.6640625" style="11" customWidth="1"/>
    <col min="4609" max="4609" width="12.33203125" style="11" customWidth="1"/>
    <col min="4610" max="4610" width="13" style="11" customWidth="1"/>
    <col min="4611" max="4611" width="16.33203125" style="11" bestFit="1" customWidth="1"/>
    <col min="4612" max="4612" width="10.6640625" style="11" customWidth="1"/>
    <col min="4613" max="4613" width="0" style="11" hidden="1" customWidth="1"/>
    <col min="4614" max="4614" width="10.6640625" style="11" customWidth="1"/>
    <col min="4615" max="4615" width="0" style="11" hidden="1" customWidth="1"/>
    <col min="4616" max="4616" width="10.6640625" style="11" customWidth="1"/>
    <col min="4617" max="4617" width="0" style="11" hidden="1" customWidth="1"/>
    <col min="4618" max="4618" width="10.6640625" style="11" customWidth="1"/>
    <col min="4619" max="4619" width="0" style="11" hidden="1" customWidth="1"/>
    <col min="4620" max="4620" width="10.6640625" style="11" customWidth="1"/>
    <col min="4621" max="4621" width="0" style="11" hidden="1" customWidth="1"/>
    <col min="4622" max="4622" width="10.6640625" style="11" customWidth="1"/>
    <col min="4623" max="4623" width="0" style="11" hidden="1" customWidth="1"/>
    <col min="4624" max="4624" width="10.6640625" style="11" customWidth="1"/>
    <col min="4625" max="4625" width="0" style="11" hidden="1" customWidth="1"/>
    <col min="4626" max="4626" width="10.6640625" style="11" customWidth="1"/>
    <col min="4627" max="4627" width="0" style="11" hidden="1" customWidth="1"/>
    <col min="4628" max="4628" width="10.6640625" style="11" customWidth="1"/>
    <col min="4629" max="4629" width="0" style="11" hidden="1" customWidth="1"/>
    <col min="4630" max="4630" width="8.6640625" style="11" customWidth="1"/>
    <col min="4631" max="4631" width="9.88671875" style="11" customWidth="1"/>
    <col min="4632" max="4863" width="9.109375" style="11"/>
    <col min="4864" max="4864" width="12.6640625" style="11" customWidth="1"/>
    <col min="4865" max="4865" width="12.33203125" style="11" customWidth="1"/>
    <col min="4866" max="4866" width="13" style="11" customWidth="1"/>
    <col min="4867" max="4867" width="16.33203125" style="11" bestFit="1" customWidth="1"/>
    <col min="4868" max="4868" width="10.6640625" style="11" customWidth="1"/>
    <col min="4869" max="4869" width="0" style="11" hidden="1" customWidth="1"/>
    <col min="4870" max="4870" width="10.6640625" style="11" customWidth="1"/>
    <col min="4871" max="4871" width="0" style="11" hidden="1" customWidth="1"/>
    <col min="4872" max="4872" width="10.6640625" style="11" customWidth="1"/>
    <col min="4873" max="4873" width="0" style="11" hidden="1" customWidth="1"/>
    <col min="4874" max="4874" width="10.6640625" style="11" customWidth="1"/>
    <col min="4875" max="4875" width="0" style="11" hidden="1" customWidth="1"/>
    <col min="4876" max="4876" width="10.6640625" style="11" customWidth="1"/>
    <col min="4877" max="4877" width="0" style="11" hidden="1" customWidth="1"/>
    <col min="4878" max="4878" width="10.6640625" style="11" customWidth="1"/>
    <col min="4879" max="4879" width="0" style="11" hidden="1" customWidth="1"/>
    <col min="4880" max="4880" width="10.6640625" style="11" customWidth="1"/>
    <col min="4881" max="4881" width="0" style="11" hidden="1" customWidth="1"/>
    <col min="4882" max="4882" width="10.6640625" style="11" customWidth="1"/>
    <col min="4883" max="4883" width="0" style="11" hidden="1" customWidth="1"/>
    <col min="4884" max="4884" width="10.6640625" style="11" customWidth="1"/>
    <col min="4885" max="4885" width="0" style="11" hidden="1" customWidth="1"/>
    <col min="4886" max="4886" width="8.6640625" style="11" customWidth="1"/>
    <col min="4887" max="4887" width="9.88671875" style="11" customWidth="1"/>
    <col min="4888" max="5119" width="9.109375" style="11"/>
    <col min="5120" max="5120" width="12.6640625" style="11" customWidth="1"/>
    <col min="5121" max="5121" width="12.33203125" style="11" customWidth="1"/>
    <col min="5122" max="5122" width="13" style="11" customWidth="1"/>
    <col min="5123" max="5123" width="16.33203125" style="11" bestFit="1" customWidth="1"/>
    <col min="5124" max="5124" width="10.6640625" style="11" customWidth="1"/>
    <col min="5125" max="5125" width="0" style="11" hidden="1" customWidth="1"/>
    <col min="5126" max="5126" width="10.6640625" style="11" customWidth="1"/>
    <col min="5127" max="5127" width="0" style="11" hidden="1" customWidth="1"/>
    <col min="5128" max="5128" width="10.6640625" style="11" customWidth="1"/>
    <col min="5129" max="5129" width="0" style="11" hidden="1" customWidth="1"/>
    <col min="5130" max="5130" width="10.6640625" style="11" customWidth="1"/>
    <col min="5131" max="5131" width="0" style="11" hidden="1" customWidth="1"/>
    <col min="5132" max="5132" width="10.6640625" style="11" customWidth="1"/>
    <col min="5133" max="5133" width="0" style="11" hidden="1" customWidth="1"/>
    <col min="5134" max="5134" width="10.6640625" style="11" customWidth="1"/>
    <col min="5135" max="5135" width="0" style="11" hidden="1" customWidth="1"/>
    <col min="5136" max="5136" width="10.6640625" style="11" customWidth="1"/>
    <col min="5137" max="5137" width="0" style="11" hidden="1" customWidth="1"/>
    <col min="5138" max="5138" width="10.6640625" style="11" customWidth="1"/>
    <col min="5139" max="5139" width="0" style="11" hidden="1" customWidth="1"/>
    <col min="5140" max="5140" width="10.6640625" style="11" customWidth="1"/>
    <col min="5141" max="5141" width="0" style="11" hidden="1" customWidth="1"/>
    <col min="5142" max="5142" width="8.6640625" style="11" customWidth="1"/>
    <col min="5143" max="5143" width="9.88671875" style="11" customWidth="1"/>
    <col min="5144" max="5375" width="9.109375" style="11"/>
    <col min="5376" max="5376" width="12.6640625" style="11" customWidth="1"/>
    <col min="5377" max="5377" width="12.33203125" style="11" customWidth="1"/>
    <col min="5378" max="5378" width="13" style="11" customWidth="1"/>
    <col min="5379" max="5379" width="16.33203125" style="11" bestFit="1" customWidth="1"/>
    <col min="5380" max="5380" width="10.6640625" style="11" customWidth="1"/>
    <col min="5381" max="5381" width="0" style="11" hidden="1" customWidth="1"/>
    <col min="5382" max="5382" width="10.6640625" style="11" customWidth="1"/>
    <col min="5383" max="5383" width="0" style="11" hidden="1" customWidth="1"/>
    <col min="5384" max="5384" width="10.6640625" style="11" customWidth="1"/>
    <col min="5385" max="5385" width="0" style="11" hidden="1" customWidth="1"/>
    <col min="5386" max="5386" width="10.6640625" style="11" customWidth="1"/>
    <col min="5387" max="5387" width="0" style="11" hidden="1" customWidth="1"/>
    <col min="5388" max="5388" width="10.6640625" style="11" customWidth="1"/>
    <col min="5389" max="5389" width="0" style="11" hidden="1" customWidth="1"/>
    <col min="5390" max="5390" width="10.6640625" style="11" customWidth="1"/>
    <col min="5391" max="5391" width="0" style="11" hidden="1" customWidth="1"/>
    <col min="5392" max="5392" width="10.6640625" style="11" customWidth="1"/>
    <col min="5393" max="5393" width="0" style="11" hidden="1" customWidth="1"/>
    <col min="5394" max="5394" width="10.6640625" style="11" customWidth="1"/>
    <col min="5395" max="5395" width="0" style="11" hidden="1" customWidth="1"/>
    <col min="5396" max="5396" width="10.6640625" style="11" customWidth="1"/>
    <col min="5397" max="5397" width="0" style="11" hidden="1" customWidth="1"/>
    <col min="5398" max="5398" width="8.6640625" style="11" customWidth="1"/>
    <col min="5399" max="5399" width="9.88671875" style="11" customWidth="1"/>
    <col min="5400" max="5631" width="9.109375" style="11"/>
    <col min="5632" max="5632" width="12.6640625" style="11" customWidth="1"/>
    <col min="5633" max="5633" width="12.33203125" style="11" customWidth="1"/>
    <col min="5634" max="5634" width="13" style="11" customWidth="1"/>
    <col min="5635" max="5635" width="16.33203125" style="11" bestFit="1" customWidth="1"/>
    <col min="5636" max="5636" width="10.6640625" style="11" customWidth="1"/>
    <col min="5637" max="5637" width="0" style="11" hidden="1" customWidth="1"/>
    <col min="5638" max="5638" width="10.6640625" style="11" customWidth="1"/>
    <col min="5639" max="5639" width="0" style="11" hidden="1" customWidth="1"/>
    <col min="5640" max="5640" width="10.6640625" style="11" customWidth="1"/>
    <col min="5641" max="5641" width="0" style="11" hidden="1" customWidth="1"/>
    <col min="5642" max="5642" width="10.6640625" style="11" customWidth="1"/>
    <col min="5643" max="5643" width="0" style="11" hidden="1" customWidth="1"/>
    <col min="5644" max="5644" width="10.6640625" style="11" customWidth="1"/>
    <col min="5645" max="5645" width="0" style="11" hidden="1" customWidth="1"/>
    <col min="5646" max="5646" width="10.6640625" style="11" customWidth="1"/>
    <col min="5647" max="5647" width="0" style="11" hidden="1" customWidth="1"/>
    <col min="5648" max="5648" width="10.6640625" style="11" customWidth="1"/>
    <col min="5649" max="5649" width="0" style="11" hidden="1" customWidth="1"/>
    <col min="5650" max="5650" width="10.6640625" style="11" customWidth="1"/>
    <col min="5651" max="5651" width="0" style="11" hidden="1" customWidth="1"/>
    <col min="5652" max="5652" width="10.6640625" style="11" customWidth="1"/>
    <col min="5653" max="5653" width="0" style="11" hidden="1" customWidth="1"/>
    <col min="5654" max="5654" width="8.6640625" style="11" customWidth="1"/>
    <col min="5655" max="5655" width="9.88671875" style="11" customWidth="1"/>
    <col min="5656" max="5887" width="9.109375" style="11"/>
    <col min="5888" max="5888" width="12.6640625" style="11" customWidth="1"/>
    <col min="5889" max="5889" width="12.33203125" style="11" customWidth="1"/>
    <col min="5890" max="5890" width="13" style="11" customWidth="1"/>
    <col min="5891" max="5891" width="16.33203125" style="11" bestFit="1" customWidth="1"/>
    <col min="5892" max="5892" width="10.6640625" style="11" customWidth="1"/>
    <col min="5893" max="5893" width="0" style="11" hidden="1" customWidth="1"/>
    <col min="5894" max="5894" width="10.6640625" style="11" customWidth="1"/>
    <col min="5895" max="5895" width="0" style="11" hidden="1" customWidth="1"/>
    <col min="5896" max="5896" width="10.6640625" style="11" customWidth="1"/>
    <col min="5897" max="5897" width="0" style="11" hidden="1" customWidth="1"/>
    <col min="5898" max="5898" width="10.6640625" style="11" customWidth="1"/>
    <col min="5899" max="5899" width="0" style="11" hidden="1" customWidth="1"/>
    <col min="5900" max="5900" width="10.6640625" style="11" customWidth="1"/>
    <col min="5901" max="5901" width="0" style="11" hidden="1" customWidth="1"/>
    <col min="5902" max="5902" width="10.6640625" style="11" customWidth="1"/>
    <col min="5903" max="5903" width="0" style="11" hidden="1" customWidth="1"/>
    <col min="5904" max="5904" width="10.6640625" style="11" customWidth="1"/>
    <col min="5905" max="5905" width="0" style="11" hidden="1" customWidth="1"/>
    <col min="5906" max="5906" width="10.6640625" style="11" customWidth="1"/>
    <col min="5907" max="5907" width="0" style="11" hidden="1" customWidth="1"/>
    <col min="5908" max="5908" width="10.6640625" style="11" customWidth="1"/>
    <col min="5909" max="5909" width="0" style="11" hidden="1" customWidth="1"/>
    <col min="5910" max="5910" width="8.6640625" style="11" customWidth="1"/>
    <col min="5911" max="5911" width="9.88671875" style="11" customWidth="1"/>
    <col min="5912" max="6143" width="9.109375" style="11"/>
    <col min="6144" max="6144" width="12.6640625" style="11" customWidth="1"/>
    <col min="6145" max="6145" width="12.33203125" style="11" customWidth="1"/>
    <col min="6146" max="6146" width="13" style="11" customWidth="1"/>
    <col min="6147" max="6147" width="16.33203125" style="11" bestFit="1" customWidth="1"/>
    <col min="6148" max="6148" width="10.6640625" style="11" customWidth="1"/>
    <col min="6149" max="6149" width="0" style="11" hidden="1" customWidth="1"/>
    <col min="6150" max="6150" width="10.6640625" style="11" customWidth="1"/>
    <col min="6151" max="6151" width="0" style="11" hidden="1" customWidth="1"/>
    <col min="6152" max="6152" width="10.6640625" style="11" customWidth="1"/>
    <col min="6153" max="6153" width="0" style="11" hidden="1" customWidth="1"/>
    <col min="6154" max="6154" width="10.6640625" style="11" customWidth="1"/>
    <col min="6155" max="6155" width="0" style="11" hidden="1" customWidth="1"/>
    <col min="6156" max="6156" width="10.6640625" style="11" customWidth="1"/>
    <col min="6157" max="6157" width="0" style="11" hidden="1" customWidth="1"/>
    <col min="6158" max="6158" width="10.6640625" style="11" customWidth="1"/>
    <col min="6159" max="6159" width="0" style="11" hidden="1" customWidth="1"/>
    <col min="6160" max="6160" width="10.6640625" style="11" customWidth="1"/>
    <col min="6161" max="6161" width="0" style="11" hidden="1" customWidth="1"/>
    <col min="6162" max="6162" width="10.6640625" style="11" customWidth="1"/>
    <col min="6163" max="6163" width="0" style="11" hidden="1" customWidth="1"/>
    <col min="6164" max="6164" width="10.6640625" style="11" customWidth="1"/>
    <col min="6165" max="6165" width="0" style="11" hidden="1" customWidth="1"/>
    <col min="6166" max="6166" width="8.6640625" style="11" customWidth="1"/>
    <col min="6167" max="6167" width="9.88671875" style="11" customWidth="1"/>
    <col min="6168" max="6399" width="9.109375" style="11"/>
    <col min="6400" max="6400" width="12.6640625" style="11" customWidth="1"/>
    <col min="6401" max="6401" width="12.33203125" style="11" customWidth="1"/>
    <col min="6402" max="6402" width="13" style="11" customWidth="1"/>
    <col min="6403" max="6403" width="16.33203125" style="11" bestFit="1" customWidth="1"/>
    <col min="6404" max="6404" width="10.6640625" style="11" customWidth="1"/>
    <col min="6405" max="6405" width="0" style="11" hidden="1" customWidth="1"/>
    <col min="6406" max="6406" width="10.6640625" style="11" customWidth="1"/>
    <col min="6407" max="6407" width="0" style="11" hidden="1" customWidth="1"/>
    <col min="6408" max="6408" width="10.6640625" style="11" customWidth="1"/>
    <col min="6409" max="6409" width="0" style="11" hidden="1" customWidth="1"/>
    <col min="6410" max="6410" width="10.6640625" style="11" customWidth="1"/>
    <col min="6411" max="6411" width="0" style="11" hidden="1" customWidth="1"/>
    <col min="6412" max="6412" width="10.6640625" style="11" customWidth="1"/>
    <col min="6413" max="6413" width="0" style="11" hidden="1" customWidth="1"/>
    <col min="6414" max="6414" width="10.6640625" style="11" customWidth="1"/>
    <col min="6415" max="6415" width="0" style="11" hidden="1" customWidth="1"/>
    <col min="6416" max="6416" width="10.6640625" style="11" customWidth="1"/>
    <col min="6417" max="6417" width="0" style="11" hidden="1" customWidth="1"/>
    <col min="6418" max="6418" width="10.6640625" style="11" customWidth="1"/>
    <col min="6419" max="6419" width="0" style="11" hidden="1" customWidth="1"/>
    <col min="6420" max="6420" width="10.6640625" style="11" customWidth="1"/>
    <col min="6421" max="6421" width="0" style="11" hidden="1" customWidth="1"/>
    <col min="6422" max="6422" width="8.6640625" style="11" customWidth="1"/>
    <col min="6423" max="6423" width="9.88671875" style="11" customWidth="1"/>
    <col min="6424" max="6655" width="9.109375" style="11"/>
    <col min="6656" max="6656" width="12.6640625" style="11" customWidth="1"/>
    <col min="6657" max="6657" width="12.33203125" style="11" customWidth="1"/>
    <col min="6658" max="6658" width="13" style="11" customWidth="1"/>
    <col min="6659" max="6659" width="16.33203125" style="11" bestFit="1" customWidth="1"/>
    <col min="6660" max="6660" width="10.6640625" style="11" customWidth="1"/>
    <col min="6661" max="6661" width="0" style="11" hidden="1" customWidth="1"/>
    <col min="6662" max="6662" width="10.6640625" style="11" customWidth="1"/>
    <col min="6663" max="6663" width="0" style="11" hidden="1" customWidth="1"/>
    <col min="6664" max="6664" width="10.6640625" style="11" customWidth="1"/>
    <col min="6665" max="6665" width="0" style="11" hidden="1" customWidth="1"/>
    <col min="6666" max="6666" width="10.6640625" style="11" customWidth="1"/>
    <col min="6667" max="6667" width="0" style="11" hidden="1" customWidth="1"/>
    <col min="6668" max="6668" width="10.6640625" style="11" customWidth="1"/>
    <col min="6669" max="6669" width="0" style="11" hidden="1" customWidth="1"/>
    <col min="6670" max="6670" width="10.6640625" style="11" customWidth="1"/>
    <col min="6671" max="6671" width="0" style="11" hidden="1" customWidth="1"/>
    <col min="6672" max="6672" width="10.6640625" style="11" customWidth="1"/>
    <col min="6673" max="6673" width="0" style="11" hidden="1" customWidth="1"/>
    <col min="6674" max="6674" width="10.6640625" style="11" customWidth="1"/>
    <col min="6675" max="6675" width="0" style="11" hidden="1" customWidth="1"/>
    <col min="6676" max="6676" width="10.6640625" style="11" customWidth="1"/>
    <col min="6677" max="6677" width="0" style="11" hidden="1" customWidth="1"/>
    <col min="6678" max="6678" width="8.6640625" style="11" customWidth="1"/>
    <col min="6679" max="6679" width="9.88671875" style="11" customWidth="1"/>
    <col min="6680" max="6911" width="9.109375" style="11"/>
    <col min="6912" max="6912" width="12.6640625" style="11" customWidth="1"/>
    <col min="6913" max="6913" width="12.33203125" style="11" customWidth="1"/>
    <col min="6914" max="6914" width="13" style="11" customWidth="1"/>
    <col min="6915" max="6915" width="16.33203125" style="11" bestFit="1" customWidth="1"/>
    <col min="6916" max="6916" width="10.6640625" style="11" customWidth="1"/>
    <col min="6917" max="6917" width="0" style="11" hidden="1" customWidth="1"/>
    <col min="6918" max="6918" width="10.6640625" style="11" customWidth="1"/>
    <col min="6919" max="6919" width="0" style="11" hidden="1" customWidth="1"/>
    <col min="6920" max="6920" width="10.6640625" style="11" customWidth="1"/>
    <col min="6921" max="6921" width="0" style="11" hidden="1" customWidth="1"/>
    <col min="6922" max="6922" width="10.6640625" style="11" customWidth="1"/>
    <col min="6923" max="6923" width="0" style="11" hidden="1" customWidth="1"/>
    <col min="6924" max="6924" width="10.6640625" style="11" customWidth="1"/>
    <col min="6925" max="6925" width="0" style="11" hidden="1" customWidth="1"/>
    <col min="6926" max="6926" width="10.6640625" style="11" customWidth="1"/>
    <col min="6927" max="6927" width="0" style="11" hidden="1" customWidth="1"/>
    <col min="6928" max="6928" width="10.6640625" style="11" customWidth="1"/>
    <col min="6929" max="6929" width="0" style="11" hidden="1" customWidth="1"/>
    <col min="6930" max="6930" width="10.6640625" style="11" customWidth="1"/>
    <col min="6931" max="6931" width="0" style="11" hidden="1" customWidth="1"/>
    <col min="6932" max="6932" width="10.6640625" style="11" customWidth="1"/>
    <col min="6933" max="6933" width="0" style="11" hidden="1" customWidth="1"/>
    <col min="6934" max="6934" width="8.6640625" style="11" customWidth="1"/>
    <col min="6935" max="6935" width="9.88671875" style="11" customWidth="1"/>
    <col min="6936" max="7167" width="9.109375" style="11"/>
    <col min="7168" max="7168" width="12.6640625" style="11" customWidth="1"/>
    <col min="7169" max="7169" width="12.33203125" style="11" customWidth="1"/>
    <col min="7170" max="7170" width="13" style="11" customWidth="1"/>
    <col min="7171" max="7171" width="16.33203125" style="11" bestFit="1" customWidth="1"/>
    <col min="7172" max="7172" width="10.6640625" style="11" customWidth="1"/>
    <col min="7173" max="7173" width="0" style="11" hidden="1" customWidth="1"/>
    <col min="7174" max="7174" width="10.6640625" style="11" customWidth="1"/>
    <col min="7175" max="7175" width="0" style="11" hidden="1" customWidth="1"/>
    <col min="7176" max="7176" width="10.6640625" style="11" customWidth="1"/>
    <col min="7177" max="7177" width="0" style="11" hidden="1" customWidth="1"/>
    <col min="7178" max="7178" width="10.6640625" style="11" customWidth="1"/>
    <col min="7179" max="7179" width="0" style="11" hidden="1" customWidth="1"/>
    <col min="7180" max="7180" width="10.6640625" style="11" customWidth="1"/>
    <col min="7181" max="7181" width="0" style="11" hidden="1" customWidth="1"/>
    <col min="7182" max="7182" width="10.6640625" style="11" customWidth="1"/>
    <col min="7183" max="7183" width="0" style="11" hidden="1" customWidth="1"/>
    <col min="7184" max="7184" width="10.6640625" style="11" customWidth="1"/>
    <col min="7185" max="7185" width="0" style="11" hidden="1" customWidth="1"/>
    <col min="7186" max="7186" width="10.6640625" style="11" customWidth="1"/>
    <col min="7187" max="7187" width="0" style="11" hidden="1" customWidth="1"/>
    <col min="7188" max="7188" width="10.6640625" style="11" customWidth="1"/>
    <col min="7189" max="7189" width="0" style="11" hidden="1" customWidth="1"/>
    <col min="7190" max="7190" width="8.6640625" style="11" customWidth="1"/>
    <col min="7191" max="7191" width="9.88671875" style="11" customWidth="1"/>
    <col min="7192" max="7423" width="9.109375" style="11"/>
    <col min="7424" max="7424" width="12.6640625" style="11" customWidth="1"/>
    <col min="7425" max="7425" width="12.33203125" style="11" customWidth="1"/>
    <col min="7426" max="7426" width="13" style="11" customWidth="1"/>
    <col min="7427" max="7427" width="16.33203125" style="11" bestFit="1" customWidth="1"/>
    <col min="7428" max="7428" width="10.6640625" style="11" customWidth="1"/>
    <col min="7429" max="7429" width="0" style="11" hidden="1" customWidth="1"/>
    <col min="7430" max="7430" width="10.6640625" style="11" customWidth="1"/>
    <col min="7431" max="7431" width="0" style="11" hidden="1" customWidth="1"/>
    <col min="7432" max="7432" width="10.6640625" style="11" customWidth="1"/>
    <col min="7433" max="7433" width="0" style="11" hidden="1" customWidth="1"/>
    <col min="7434" max="7434" width="10.6640625" style="11" customWidth="1"/>
    <col min="7435" max="7435" width="0" style="11" hidden="1" customWidth="1"/>
    <col min="7436" max="7436" width="10.6640625" style="11" customWidth="1"/>
    <col min="7437" max="7437" width="0" style="11" hidden="1" customWidth="1"/>
    <col min="7438" max="7438" width="10.6640625" style="11" customWidth="1"/>
    <col min="7439" max="7439" width="0" style="11" hidden="1" customWidth="1"/>
    <col min="7440" max="7440" width="10.6640625" style="11" customWidth="1"/>
    <col min="7441" max="7441" width="0" style="11" hidden="1" customWidth="1"/>
    <col min="7442" max="7442" width="10.6640625" style="11" customWidth="1"/>
    <col min="7443" max="7443" width="0" style="11" hidden="1" customWidth="1"/>
    <col min="7444" max="7444" width="10.6640625" style="11" customWidth="1"/>
    <col min="7445" max="7445" width="0" style="11" hidden="1" customWidth="1"/>
    <col min="7446" max="7446" width="8.6640625" style="11" customWidth="1"/>
    <col min="7447" max="7447" width="9.88671875" style="11" customWidth="1"/>
    <col min="7448" max="7679" width="9.109375" style="11"/>
    <col min="7680" max="7680" width="12.6640625" style="11" customWidth="1"/>
    <col min="7681" max="7681" width="12.33203125" style="11" customWidth="1"/>
    <col min="7682" max="7682" width="13" style="11" customWidth="1"/>
    <col min="7683" max="7683" width="16.33203125" style="11" bestFit="1" customWidth="1"/>
    <col min="7684" max="7684" width="10.6640625" style="11" customWidth="1"/>
    <col min="7685" max="7685" width="0" style="11" hidden="1" customWidth="1"/>
    <col min="7686" max="7686" width="10.6640625" style="11" customWidth="1"/>
    <col min="7687" max="7687" width="0" style="11" hidden="1" customWidth="1"/>
    <col min="7688" max="7688" width="10.6640625" style="11" customWidth="1"/>
    <col min="7689" max="7689" width="0" style="11" hidden="1" customWidth="1"/>
    <col min="7690" max="7690" width="10.6640625" style="11" customWidth="1"/>
    <col min="7691" max="7691" width="0" style="11" hidden="1" customWidth="1"/>
    <col min="7692" max="7692" width="10.6640625" style="11" customWidth="1"/>
    <col min="7693" max="7693" width="0" style="11" hidden="1" customWidth="1"/>
    <col min="7694" max="7694" width="10.6640625" style="11" customWidth="1"/>
    <col min="7695" max="7695" width="0" style="11" hidden="1" customWidth="1"/>
    <col min="7696" max="7696" width="10.6640625" style="11" customWidth="1"/>
    <col min="7697" max="7697" width="0" style="11" hidden="1" customWidth="1"/>
    <col min="7698" max="7698" width="10.6640625" style="11" customWidth="1"/>
    <col min="7699" max="7699" width="0" style="11" hidden="1" customWidth="1"/>
    <col min="7700" max="7700" width="10.6640625" style="11" customWidth="1"/>
    <col min="7701" max="7701" width="0" style="11" hidden="1" customWidth="1"/>
    <col min="7702" max="7702" width="8.6640625" style="11" customWidth="1"/>
    <col min="7703" max="7703" width="9.88671875" style="11" customWidth="1"/>
    <col min="7704" max="7935" width="9.109375" style="11"/>
    <col min="7936" max="7936" width="12.6640625" style="11" customWidth="1"/>
    <col min="7937" max="7937" width="12.33203125" style="11" customWidth="1"/>
    <col min="7938" max="7938" width="13" style="11" customWidth="1"/>
    <col min="7939" max="7939" width="16.33203125" style="11" bestFit="1" customWidth="1"/>
    <col min="7940" max="7940" width="10.6640625" style="11" customWidth="1"/>
    <col min="7941" max="7941" width="0" style="11" hidden="1" customWidth="1"/>
    <col min="7942" max="7942" width="10.6640625" style="11" customWidth="1"/>
    <col min="7943" max="7943" width="0" style="11" hidden="1" customWidth="1"/>
    <col min="7944" max="7944" width="10.6640625" style="11" customWidth="1"/>
    <col min="7945" max="7945" width="0" style="11" hidden="1" customWidth="1"/>
    <col min="7946" max="7946" width="10.6640625" style="11" customWidth="1"/>
    <col min="7947" max="7947" width="0" style="11" hidden="1" customWidth="1"/>
    <col min="7948" max="7948" width="10.6640625" style="11" customWidth="1"/>
    <col min="7949" max="7949" width="0" style="11" hidden="1" customWidth="1"/>
    <col min="7950" max="7950" width="10.6640625" style="11" customWidth="1"/>
    <col min="7951" max="7951" width="0" style="11" hidden="1" customWidth="1"/>
    <col min="7952" max="7952" width="10.6640625" style="11" customWidth="1"/>
    <col min="7953" max="7953" width="0" style="11" hidden="1" customWidth="1"/>
    <col min="7954" max="7954" width="10.6640625" style="11" customWidth="1"/>
    <col min="7955" max="7955" width="0" style="11" hidden="1" customWidth="1"/>
    <col min="7956" max="7956" width="10.6640625" style="11" customWidth="1"/>
    <col min="7957" max="7957" width="0" style="11" hidden="1" customWidth="1"/>
    <col min="7958" max="7958" width="8.6640625" style="11" customWidth="1"/>
    <col min="7959" max="7959" width="9.88671875" style="11" customWidth="1"/>
    <col min="7960" max="8191" width="9.109375" style="11"/>
    <col min="8192" max="8192" width="12.6640625" style="11" customWidth="1"/>
    <col min="8193" max="8193" width="12.33203125" style="11" customWidth="1"/>
    <col min="8194" max="8194" width="13" style="11" customWidth="1"/>
    <col min="8195" max="8195" width="16.33203125" style="11" bestFit="1" customWidth="1"/>
    <col min="8196" max="8196" width="10.6640625" style="11" customWidth="1"/>
    <col min="8197" max="8197" width="0" style="11" hidden="1" customWidth="1"/>
    <col min="8198" max="8198" width="10.6640625" style="11" customWidth="1"/>
    <col min="8199" max="8199" width="0" style="11" hidden="1" customWidth="1"/>
    <col min="8200" max="8200" width="10.6640625" style="11" customWidth="1"/>
    <col min="8201" max="8201" width="0" style="11" hidden="1" customWidth="1"/>
    <col min="8202" max="8202" width="10.6640625" style="11" customWidth="1"/>
    <col min="8203" max="8203" width="0" style="11" hidden="1" customWidth="1"/>
    <col min="8204" max="8204" width="10.6640625" style="11" customWidth="1"/>
    <col min="8205" max="8205" width="0" style="11" hidden="1" customWidth="1"/>
    <col min="8206" max="8206" width="10.6640625" style="11" customWidth="1"/>
    <col min="8207" max="8207" width="0" style="11" hidden="1" customWidth="1"/>
    <col min="8208" max="8208" width="10.6640625" style="11" customWidth="1"/>
    <col min="8209" max="8209" width="0" style="11" hidden="1" customWidth="1"/>
    <col min="8210" max="8210" width="10.6640625" style="11" customWidth="1"/>
    <col min="8211" max="8211" width="0" style="11" hidden="1" customWidth="1"/>
    <col min="8212" max="8212" width="10.6640625" style="11" customWidth="1"/>
    <col min="8213" max="8213" width="0" style="11" hidden="1" customWidth="1"/>
    <col min="8214" max="8214" width="8.6640625" style="11" customWidth="1"/>
    <col min="8215" max="8215" width="9.88671875" style="11" customWidth="1"/>
    <col min="8216" max="8447" width="9.109375" style="11"/>
    <col min="8448" max="8448" width="12.6640625" style="11" customWidth="1"/>
    <col min="8449" max="8449" width="12.33203125" style="11" customWidth="1"/>
    <col min="8450" max="8450" width="13" style="11" customWidth="1"/>
    <col min="8451" max="8451" width="16.33203125" style="11" bestFit="1" customWidth="1"/>
    <col min="8452" max="8452" width="10.6640625" style="11" customWidth="1"/>
    <col min="8453" max="8453" width="0" style="11" hidden="1" customWidth="1"/>
    <col min="8454" max="8454" width="10.6640625" style="11" customWidth="1"/>
    <col min="8455" max="8455" width="0" style="11" hidden="1" customWidth="1"/>
    <col min="8456" max="8456" width="10.6640625" style="11" customWidth="1"/>
    <col min="8457" max="8457" width="0" style="11" hidden="1" customWidth="1"/>
    <col min="8458" max="8458" width="10.6640625" style="11" customWidth="1"/>
    <col min="8459" max="8459" width="0" style="11" hidden="1" customWidth="1"/>
    <col min="8460" max="8460" width="10.6640625" style="11" customWidth="1"/>
    <col min="8461" max="8461" width="0" style="11" hidden="1" customWidth="1"/>
    <col min="8462" max="8462" width="10.6640625" style="11" customWidth="1"/>
    <col min="8463" max="8463" width="0" style="11" hidden="1" customWidth="1"/>
    <col min="8464" max="8464" width="10.6640625" style="11" customWidth="1"/>
    <col min="8465" max="8465" width="0" style="11" hidden="1" customWidth="1"/>
    <col min="8466" max="8466" width="10.6640625" style="11" customWidth="1"/>
    <col min="8467" max="8467" width="0" style="11" hidden="1" customWidth="1"/>
    <col min="8468" max="8468" width="10.6640625" style="11" customWidth="1"/>
    <col min="8469" max="8469" width="0" style="11" hidden="1" customWidth="1"/>
    <col min="8470" max="8470" width="8.6640625" style="11" customWidth="1"/>
    <col min="8471" max="8471" width="9.88671875" style="11" customWidth="1"/>
    <col min="8472" max="8703" width="9.109375" style="11"/>
    <col min="8704" max="8704" width="12.6640625" style="11" customWidth="1"/>
    <col min="8705" max="8705" width="12.33203125" style="11" customWidth="1"/>
    <col min="8706" max="8706" width="13" style="11" customWidth="1"/>
    <col min="8707" max="8707" width="16.33203125" style="11" bestFit="1" customWidth="1"/>
    <col min="8708" max="8708" width="10.6640625" style="11" customWidth="1"/>
    <col min="8709" max="8709" width="0" style="11" hidden="1" customWidth="1"/>
    <col min="8710" max="8710" width="10.6640625" style="11" customWidth="1"/>
    <col min="8711" max="8711" width="0" style="11" hidden="1" customWidth="1"/>
    <col min="8712" max="8712" width="10.6640625" style="11" customWidth="1"/>
    <col min="8713" max="8713" width="0" style="11" hidden="1" customWidth="1"/>
    <col min="8714" max="8714" width="10.6640625" style="11" customWidth="1"/>
    <col min="8715" max="8715" width="0" style="11" hidden="1" customWidth="1"/>
    <col min="8716" max="8716" width="10.6640625" style="11" customWidth="1"/>
    <col min="8717" max="8717" width="0" style="11" hidden="1" customWidth="1"/>
    <col min="8718" max="8718" width="10.6640625" style="11" customWidth="1"/>
    <col min="8719" max="8719" width="0" style="11" hidden="1" customWidth="1"/>
    <col min="8720" max="8720" width="10.6640625" style="11" customWidth="1"/>
    <col min="8721" max="8721" width="0" style="11" hidden="1" customWidth="1"/>
    <col min="8722" max="8722" width="10.6640625" style="11" customWidth="1"/>
    <col min="8723" max="8723" width="0" style="11" hidden="1" customWidth="1"/>
    <col min="8724" max="8724" width="10.6640625" style="11" customWidth="1"/>
    <col min="8725" max="8725" width="0" style="11" hidden="1" customWidth="1"/>
    <col min="8726" max="8726" width="8.6640625" style="11" customWidth="1"/>
    <col min="8727" max="8727" width="9.88671875" style="11" customWidth="1"/>
    <col min="8728" max="8959" width="9.109375" style="11"/>
    <col min="8960" max="8960" width="12.6640625" style="11" customWidth="1"/>
    <col min="8961" max="8961" width="12.33203125" style="11" customWidth="1"/>
    <col min="8962" max="8962" width="13" style="11" customWidth="1"/>
    <col min="8963" max="8963" width="16.33203125" style="11" bestFit="1" customWidth="1"/>
    <col min="8964" max="8964" width="10.6640625" style="11" customWidth="1"/>
    <col min="8965" max="8965" width="0" style="11" hidden="1" customWidth="1"/>
    <col min="8966" max="8966" width="10.6640625" style="11" customWidth="1"/>
    <col min="8967" max="8967" width="0" style="11" hidden="1" customWidth="1"/>
    <col min="8968" max="8968" width="10.6640625" style="11" customWidth="1"/>
    <col min="8969" max="8969" width="0" style="11" hidden="1" customWidth="1"/>
    <col min="8970" max="8970" width="10.6640625" style="11" customWidth="1"/>
    <col min="8971" max="8971" width="0" style="11" hidden="1" customWidth="1"/>
    <col min="8972" max="8972" width="10.6640625" style="11" customWidth="1"/>
    <col min="8973" max="8973" width="0" style="11" hidden="1" customWidth="1"/>
    <col min="8974" max="8974" width="10.6640625" style="11" customWidth="1"/>
    <col min="8975" max="8975" width="0" style="11" hidden="1" customWidth="1"/>
    <col min="8976" max="8976" width="10.6640625" style="11" customWidth="1"/>
    <col min="8977" max="8977" width="0" style="11" hidden="1" customWidth="1"/>
    <col min="8978" max="8978" width="10.6640625" style="11" customWidth="1"/>
    <col min="8979" max="8979" width="0" style="11" hidden="1" customWidth="1"/>
    <col min="8980" max="8980" width="10.6640625" style="11" customWidth="1"/>
    <col min="8981" max="8981" width="0" style="11" hidden="1" customWidth="1"/>
    <col min="8982" max="8982" width="8.6640625" style="11" customWidth="1"/>
    <col min="8983" max="8983" width="9.88671875" style="11" customWidth="1"/>
    <col min="8984" max="9215" width="9.109375" style="11"/>
    <col min="9216" max="9216" width="12.6640625" style="11" customWidth="1"/>
    <col min="9217" max="9217" width="12.33203125" style="11" customWidth="1"/>
    <col min="9218" max="9218" width="13" style="11" customWidth="1"/>
    <col min="9219" max="9219" width="16.33203125" style="11" bestFit="1" customWidth="1"/>
    <col min="9220" max="9220" width="10.6640625" style="11" customWidth="1"/>
    <col min="9221" max="9221" width="0" style="11" hidden="1" customWidth="1"/>
    <col min="9222" max="9222" width="10.6640625" style="11" customWidth="1"/>
    <col min="9223" max="9223" width="0" style="11" hidden="1" customWidth="1"/>
    <col min="9224" max="9224" width="10.6640625" style="11" customWidth="1"/>
    <col min="9225" max="9225" width="0" style="11" hidden="1" customWidth="1"/>
    <col min="9226" max="9226" width="10.6640625" style="11" customWidth="1"/>
    <col min="9227" max="9227" width="0" style="11" hidden="1" customWidth="1"/>
    <col min="9228" max="9228" width="10.6640625" style="11" customWidth="1"/>
    <col min="9229" max="9229" width="0" style="11" hidden="1" customWidth="1"/>
    <col min="9230" max="9230" width="10.6640625" style="11" customWidth="1"/>
    <col min="9231" max="9231" width="0" style="11" hidden="1" customWidth="1"/>
    <col min="9232" max="9232" width="10.6640625" style="11" customWidth="1"/>
    <col min="9233" max="9233" width="0" style="11" hidden="1" customWidth="1"/>
    <col min="9234" max="9234" width="10.6640625" style="11" customWidth="1"/>
    <col min="9235" max="9235" width="0" style="11" hidden="1" customWidth="1"/>
    <col min="9236" max="9236" width="10.6640625" style="11" customWidth="1"/>
    <col min="9237" max="9237" width="0" style="11" hidden="1" customWidth="1"/>
    <col min="9238" max="9238" width="8.6640625" style="11" customWidth="1"/>
    <col min="9239" max="9239" width="9.88671875" style="11" customWidth="1"/>
    <col min="9240" max="9471" width="9.109375" style="11"/>
    <col min="9472" max="9472" width="12.6640625" style="11" customWidth="1"/>
    <col min="9473" max="9473" width="12.33203125" style="11" customWidth="1"/>
    <col min="9474" max="9474" width="13" style="11" customWidth="1"/>
    <col min="9475" max="9475" width="16.33203125" style="11" bestFit="1" customWidth="1"/>
    <col min="9476" max="9476" width="10.6640625" style="11" customWidth="1"/>
    <col min="9477" max="9477" width="0" style="11" hidden="1" customWidth="1"/>
    <col min="9478" max="9478" width="10.6640625" style="11" customWidth="1"/>
    <col min="9479" max="9479" width="0" style="11" hidden="1" customWidth="1"/>
    <col min="9480" max="9480" width="10.6640625" style="11" customWidth="1"/>
    <col min="9481" max="9481" width="0" style="11" hidden="1" customWidth="1"/>
    <col min="9482" max="9482" width="10.6640625" style="11" customWidth="1"/>
    <col min="9483" max="9483" width="0" style="11" hidden="1" customWidth="1"/>
    <col min="9484" max="9484" width="10.6640625" style="11" customWidth="1"/>
    <col min="9485" max="9485" width="0" style="11" hidden="1" customWidth="1"/>
    <col min="9486" max="9486" width="10.6640625" style="11" customWidth="1"/>
    <col min="9487" max="9487" width="0" style="11" hidden="1" customWidth="1"/>
    <col min="9488" max="9488" width="10.6640625" style="11" customWidth="1"/>
    <col min="9489" max="9489" width="0" style="11" hidden="1" customWidth="1"/>
    <col min="9490" max="9490" width="10.6640625" style="11" customWidth="1"/>
    <col min="9491" max="9491" width="0" style="11" hidden="1" customWidth="1"/>
    <col min="9492" max="9492" width="10.6640625" style="11" customWidth="1"/>
    <col min="9493" max="9493" width="0" style="11" hidden="1" customWidth="1"/>
    <col min="9494" max="9494" width="8.6640625" style="11" customWidth="1"/>
    <col min="9495" max="9495" width="9.88671875" style="11" customWidth="1"/>
    <col min="9496" max="9727" width="9.109375" style="11"/>
    <col min="9728" max="9728" width="12.6640625" style="11" customWidth="1"/>
    <col min="9729" max="9729" width="12.33203125" style="11" customWidth="1"/>
    <col min="9730" max="9730" width="13" style="11" customWidth="1"/>
    <col min="9731" max="9731" width="16.33203125" style="11" bestFit="1" customWidth="1"/>
    <col min="9732" max="9732" width="10.6640625" style="11" customWidth="1"/>
    <col min="9733" max="9733" width="0" style="11" hidden="1" customWidth="1"/>
    <col min="9734" max="9734" width="10.6640625" style="11" customWidth="1"/>
    <col min="9735" max="9735" width="0" style="11" hidden="1" customWidth="1"/>
    <col min="9736" max="9736" width="10.6640625" style="11" customWidth="1"/>
    <col min="9737" max="9737" width="0" style="11" hidden="1" customWidth="1"/>
    <col min="9738" max="9738" width="10.6640625" style="11" customWidth="1"/>
    <col min="9739" max="9739" width="0" style="11" hidden="1" customWidth="1"/>
    <col min="9740" max="9740" width="10.6640625" style="11" customWidth="1"/>
    <col min="9741" max="9741" width="0" style="11" hidden="1" customWidth="1"/>
    <col min="9742" max="9742" width="10.6640625" style="11" customWidth="1"/>
    <col min="9743" max="9743" width="0" style="11" hidden="1" customWidth="1"/>
    <col min="9744" max="9744" width="10.6640625" style="11" customWidth="1"/>
    <col min="9745" max="9745" width="0" style="11" hidden="1" customWidth="1"/>
    <col min="9746" max="9746" width="10.6640625" style="11" customWidth="1"/>
    <col min="9747" max="9747" width="0" style="11" hidden="1" customWidth="1"/>
    <col min="9748" max="9748" width="10.6640625" style="11" customWidth="1"/>
    <col min="9749" max="9749" width="0" style="11" hidden="1" customWidth="1"/>
    <col min="9750" max="9750" width="8.6640625" style="11" customWidth="1"/>
    <col min="9751" max="9751" width="9.88671875" style="11" customWidth="1"/>
    <col min="9752" max="9983" width="9.109375" style="11"/>
    <col min="9984" max="9984" width="12.6640625" style="11" customWidth="1"/>
    <col min="9985" max="9985" width="12.33203125" style="11" customWidth="1"/>
    <col min="9986" max="9986" width="13" style="11" customWidth="1"/>
    <col min="9987" max="9987" width="16.33203125" style="11" bestFit="1" customWidth="1"/>
    <col min="9988" max="9988" width="10.6640625" style="11" customWidth="1"/>
    <col min="9989" max="9989" width="0" style="11" hidden="1" customWidth="1"/>
    <col min="9990" max="9990" width="10.6640625" style="11" customWidth="1"/>
    <col min="9991" max="9991" width="0" style="11" hidden="1" customWidth="1"/>
    <col min="9992" max="9992" width="10.6640625" style="11" customWidth="1"/>
    <col min="9993" max="9993" width="0" style="11" hidden="1" customWidth="1"/>
    <col min="9994" max="9994" width="10.6640625" style="11" customWidth="1"/>
    <col min="9995" max="9995" width="0" style="11" hidden="1" customWidth="1"/>
    <col min="9996" max="9996" width="10.6640625" style="11" customWidth="1"/>
    <col min="9997" max="9997" width="0" style="11" hidden="1" customWidth="1"/>
    <col min="9998" max="9998" width="10.6640625" style="11" customWidth="1"/>
    <col min="9999" max="9999" width="0" style="11" hidden="1" customWidth="1"/>
    <col min="10000" max="10000" width="10.6640625" style="11" customWidth="1"/>
    <col min="10001" max="10001" width="0" style="11" hidden="1" customWidth="1"/>
    <col min="10002" max="10002" width="10.6640625" style="11" customWidth="1"/>
    <col min="10003" max="10003" width="0" style="11" hidden="1" customWidth="1"/>
    <col min="10004" max="10004" width="10.6640625" style="11" customWidth="1"/>
    <col min="10005" max="10005" width="0" style="11" hidden="1" customWidth="1"/>
    <col min="10006" max="10006" width="8.6640625" style="11" customWidth="1"/>
    <col min="10007" max="10007" width="9.88671875" style="11" customWidth="1"/>
    <col min="10008" max="10239" width="9.109375" style="11"/>
    <col min="10240" max="10240" width="12.6640625" style="11" customWidth="1"/>
    <col min="10241" max="10241" width="12.33203125" style="11" customWidth="1"/>
    <col min="10242" max="10242" width="13" style="11" customWidth="1"/>
    <col min="10243" max="10243" width="16.33203125" style="11" bestFit="1" customWidth="1"/>
    <col min="10244" max="10244" width="10.6640625" style="11" customWidth="1"/>
    <col min="10245" max="10245" width="0" style="11" hidden="1" customWidth="1"/>
    <col min="10246" max="10246" width="10.6640625" style="11" customWidth="1"/>
    <col min="10247" max="10247" width="0" style="11" hidden="1" customWidth="1"/>
    <col min="10248" max="10248" width="10.6640625" style="11" customWidth="1"/>
    <col min="10249" max="10249" width="0" style="11" hidden="1" customWidth="1"/>
    <col min="10250" max="10250" width="10.6640625" style="11" customWidth="1"/>
    <col min="10251" max="10251" width="0" style="11" hidden="1" customWidth="1"/>
    <col min="10252" max="10252" width="10.6640625" style="11" customWidth="1"/>
    <col min="10253" max="10253" width="0" style="11" hidden="1" customWidth="1"/>
    <col min="10254" max="10254" width="10.6640625" style="11" customWidth="1"/>
    <col min="10255" max="10255" width="0" style="11" hidden="1" customWidth="1"/>
    <col min="10256" max="10256" width="10.6640625" style="11" customWidth="1"/>
    <col min="10257" max="10257" width="0" style="11" hidden="1" customWidth="1"/>
    <col min="10258" max="10258" width="10.6640625" style="11" customWidth="1"/>
    <col min="10259" max="10259" width="0" style="11" hidden="1" customWidth="1"/>
    <col min="10260" max="10260" width="10.6640625" style="11" customWidth="1"/>
    <col min="10261" max="10261" width="0" style="11" hidden="1" customWidth="1"/>
    <col min="10262" max="10262" width="8.6640625" style="11" customWidth="1"/>
    <col min="10263" max="10263" width="9.88671875" style="11" customWidth="1"/>
    <col min="10264" max="10495" width="9.109375" style="11"/>
    <col min="10496" max="10496" width="12.6640625" style="11" customWidth="1"/>
    <col min="10497" max="10497" width="12.33203125" style="11" customWidth="1"/>
    <col min="10498" max="10498" width="13" style="11" customWidth="1"/>
    <col min="10499" max="10499" width="16.33203125" style="11" bestFit="1" customWidth="1"/>
    <col min="10500" max="10500" width="10.6640625" style="11" customWidth="1"/>
    <col min="10501" max="10501" width="0" style="11" hidden="1" customWidth="1"/>
    <col min="10502" max="10502" width="10.6640625" style="11" customWidth="1"/>
    <col min="10503" max="10503" width="0" style="11" hidden="1" customWidth="1"/>
    <col min="10504" max="10504" width="10.6640625" style="11" customWidth="1"/>
    <col min="10505" max="10505" width="0" style="11" hidden="1" customWidth="1"/>
    <col min="10506" max="10506" width="10.6640625" style="11" customWidth="1"/>
    <col min="10507" max="10507" width="0" style="11" hidden="1" customWidth="1"/>
    <col min="10508" max="10508" width="10.6640625" style="11" customWidth="1"/>
    <col min="10509" max="10509" width="0" style="11" hidden="1" customWidth="1"/>
    <col min="10510" max="10510" width="10.6640625" style="11" customWidth="1"/>
    <col min="10511" max="10511" width="0" style="11" hidden="1" customWidth="1"/>
    <col min="10512" max="10512" width="10.6640625" style="11" customWidth="1"/>
    <col min="10513" max="10513" width="0" style="11" hidden="1" customWidth="1"/>
    <col min="10514" max="10514" width="10.6640625" style="11" customWidth="1"/>
    <col min="10515" max="10515" width="0" style="11" hidden="1" customWidth="1"/>
    <col min="10516" max="10516" width="10.6640625" style="11" customWidth="1"/>
    <col min="10517" max="10517" width="0" style="11" hidden="1" customWidth="1"/>
    <col min="10518" max="10518" width="8.6640625" style="11" customWidth="1"/>
    <col min="10519" max="10519" width="9.88671875" style="11" customWidth="1"/>
    <col min="10520" max="10751" width="9.109375" style="11"/>
    <col min="10752" max="10752" width="12.6640625" style="11" customWidth="1"/>
    <col min="10753" max="10753" width="12.33203125" style="11" customWidth="1"/>
    <col min="10754" max="10754" width="13" style="11" customWidth="1"/>
    <col min="10755" max="10755" width="16.33203125" style="11" bestFit="1" customWidth="1"/>
    <col min="10756" max="10756" width="10.6640625" style="11" customWidth="1"/>
    <col min="10757" max="10757" width="0" style="11" hidden="1" customWidth="1"/>
    <col min="10758" max="10758" width="10.6640625" style="11" customWidth="1"/>
    <col min="10759" max="10759" width="0" style="11" hidden="1" customWidth="1"/>
    <col min="10760" max="10760" width="10.6640625" style="11" customWidth="1"/>
    <col min="10761" max="10761" width="0" style="11" hidden="1" customWidth="1"/>
    <col min="10762" max="10762" width="10.6640625" style="11" customWidth="1"/>
    <col min="10763" max="10763" width="0" style="11" hidden="1" customWidth="1"/>
    <col min="10764" max="10764" width="10.6640625" style="11" customWidth="1"/>
    <col min="10765" max="10765" width="0" style="11" hidden="1" customWidth="1"/>
    <col min="10766" max="10766" width="10.6640625" style="11" customWidth="1"/>
    <col min="10767" max="10767" width="0" style="11" hidden="1" customWidth="1"/>
    <col min="10768" max="10768" width="10.6640625" style="11" customWidth="1"/>
    <col min="10769" max="10769" width="0" style="11" hidden="1" customWidth="1"/>
    <col min="10770" max="10770" width="10.6640625" style="11" customWidth="1"/>
    <col min="10771" max="10771" width="0" style="11" hidden="1" customWidth="1"/>
    <col min="10772" max="10772" width="10.6640625" style="11" customWidth="1"/>
    <col min="10773" max="10773" width="0" style="11" hidden="1" customWidth="1"/>
    <col min="10774" max="10774" width="8.6640625" style="11" customWidth="1"/>
    <col min="10775" max="10775" width="9.88671875" style="11" customWidth="1"/>
    <col min="10776" max="11007" width="9.109375" style="11"/>
    <col min="11008" max="11008" width="12.6640625" style="11" customWidth="1"/>
    <col min="11009" max="11009" width="12.33203125" style="11" customWidth="1"/>
    <col min="11010" max="11010" width="13" style="11" customWidth="1"/>
    <col min="11011" max="11011" width="16.33203125" style="11" bestFit="1" customWidth="1"/>
    <col min="11012" max="11012" width="10.6640625" style="11" customWidth="1"/>
    <col min="11013" max="11013" width="0" style="11" hidden="1" customWidth="1"/>
    <col min="11014" max="11014" width="10.6640625" style="11" customWidth="1"/>
    <col min="11015" max="11015" width="0" style="11" hidden="1" customWidth="1"/>
    <col min="11016" max="11016" width="10.6640625" style="11" customWidth="1"/>
    <col min="11017" max="11017" width="0" style="11" hidden="1" customWidth="1"/>
    <col min="11018" max="11018" width="10.6640625" style="11" customWidth="1"/>
    <col min="11019" max="11019" width="0" style="11" hidden="1" customWidth="1"/>
    <col min="11020" max="11020" width="10.6640625" style="11" customWidth="1"/>
    <col min="11021" max="11021" width="0" style="11" hidden="1" customWidth="1"/>
    <col min="11022" max="11022" width="10.6640625" style="11" customWidth="1"/>
    <col min="11023" max="11023" width="0" style="11" hidden="1" customWidth="1"/>
    <col min="11024" max="11024" width="10.6640625" style="11" customWidth="1"/>
    <col min="11025" max="11025" width="0" style="11" hidden="1" customWidth="1"/>
    <col min="11026" max="11026" width="10.6640625" style="11" customWidth="1"/>
    <col min="11027" max="11027" width="0" style="11" hidden="1" customWidth="1"/>
    <col min="11028" max="11028" width="10.6640625" style="11" customWidth="1"/>
    <col min="11029" max="11029" width="0" style="11" hidden="1" customWidth="1"/>
    <col min="11030" max="11030" width="8.6640625" style="11" customWidth="1"/>
    <col min="11031" max="11031" width="9.88671875" style="11" customWidth="1"/>
    <col min="11032" max="11263" width="9.109375" style="11"/>
    <col min="11264" max="11264" width="12.6640625" style="11" customWidth="1"/>
    <col min="11265" max="11265" width="12.33203125" style="11" customWidth="1"/>
    <col min="11266" max="11266" width="13" style="11" customWidth="1"/>
    <col min="11267" max="11267" width="16.33203125" style="11" bestFit="1" customWidth="1"/>
    <col min="11268" max="11268" width="10.6640625" style="11" customWidth="1"/>
    <col min="11269" max="11269" width="0" style="11" hidden="1" customWidth="1"/>
    <col min="11270" max="11270" width="10.6640625" style="11" customWidth="1"/>
    <col min="11271" max="11271" width="0" style="11" hidden="1" customWidth="1"/>
    <col min="11272" max="11272" width="10.6640625" style="11" customWidth="1"/>
    <col min="11273" max="11273" width="0" style="11" hidden="1" customWidth="1"/>
    <col min="11274" max="11274" width="10.6640625" style="11" customWidth="1"/>
    <col min="11275" max="11275" width="0" style="11" hidden="1" customWidth="1"/>
    <col min="11276" max="11276" width="10.6640625" style="11" customWidth="1"/>
    <col min="11277" max="11277" width="0" style="11" hidden="1" customWidth="1"/>
    <col min="11278" max="11278" width="10.6640625" style="11" customWidth="1"/>
    <col min="11279" max="11279" width="0" style="11" hidden="1" customWidth="1"/>
    <col min="11280" max="11280" width="10.6640625" style="11" customWidth="1"/>
    <col min="11281" max="11281" width="0" style="11" hidden="1" customWidth="1"/>
    <col min="11282" max="11282" width="10.6640625" style="11" customWidth="1"/>
    <col min="11283" max="11283" width="0" style="11" hidden="1" customWidth="1"/>
    <col min="11284" max="11284" width="10.6640625" style="11" customWidth="1"/>
    <col min="11285" max="11285" width="0" style="11" hidden="1" customWidth="1"/>
    <col min="11286" max="11286" width="8.6640625" style="11" customWidth="1"/>
    <col min="11287" max="11287" width="9.88671875" style="11" customWidth="1"/>
    <col min="11288" max="11519" width="9.109375" style="11"/>
    <col min="11520" max="11520" width="12.6640625" style="11" customWidth="1"/>
    <col min="11521" max="11521" width="12.33203125" style="11" customWidth="1"/>
    <col min="11522" max="11522" width="13" style="11" customWidth="1"/>
    <col min="11523" max="11523" width="16.33203125" style="11" bestFit="1" customWidth="1"/>
    <col min="11524" max="11524" width="10.6640625" style="11" customWidth="1"/>
    <col min="11525" max="11525" width="0" style="11" hidden="1" customWidth="1"/>
    <col min="11526" max="11526" width="10.6640625" style="11" customWidth="1"/>
    <col min="11527" max="11527" width="0" style="11" hidden="1" customWidth="1"/>
    <col min="11528" max="11528" width="10.6640625" style="11" customWidth="1"/>
    <col min="11529" max="11529" width="0" style="11" hidden="1" customWidth="1"/>
    <col min="11530" max="11530" width="10.6640625" style="11" customWidth="1"/>
    <col min="11531" max="11531" width="0" style="11" hidden="1" customWidth="1"/>
    <col min="11532" max="11532" width="10.6640625" style="11" customWidth="1"/>
    <col min="11533" max="11533" width="0" style="11" hidden="1" customWidth="1"/>
    <col min="11534" max="11534" width="10.6640625" style="11" customWidth="1"/>
    <col min="11535" max="11535" width="0" style="11" hidden="1" customWidth="1"/>
    <col min="11536" max="11536" width="10.6640625" style="11" customWidth="1"/>
    <col min="11537" max="11537" width="0" style="11" hidden="1" customWidth="1"/>
    <col min="11538" max="11538" width="10.6640625" style="11" customWidth="1"/>
    <col min="11539" max="11539" width="0" style="11" hidden="1" customWidth="1"/>
    <col min="11540" max="11540" width="10.6640625" style="11" customWidth="1"/>
    <col min="11541" max="11541" width="0" style="11" hidden="1" customWidth="1"/>
    <col min="11542" max="11542" width="8.6640625" style="11" customWidth="1"/>
    <col min="11543" max="11543" width="9.88671875" style="11" customWidth="1"/>
    <col min="11544" max="11775" width="9.109375" style="11"/>
    <col min="11776" max="11776" width="12.6640625" style="11" customWidth="1"/>
    <col min="11777" max="11777" width="12.33203125" style="11" customWidth="1"/>
    <col min="11778" max="11778" width="13" style="11" customWidth="1"/>
    <col min="11779" max="11779" width="16.33203125" style="11" bestFit="1" customWidth="1"/>
    <col min="11780" max="11780" width="10.6640625" style="11" customWidth="1"/>
    <col min="11781" max="11781" width="0" style="11" hidden="1" customWidth="1"/>
    <col min="11782" max="11782" width="10.6640625" style="11" customWidth="1"/>
    <col min="11783" max="11783" width="0" style="11" hidden="1" customWidth="1"/>
    <col min="11784" max="11784" width="10.6640625" style="11" customWidth="1"/>
    <col min="11785" max="11785" width="0" style="11" hidden="1" customWidth="1"/>
    <col min="11786" max="11786" width="10.6640625" style="11" customWidth="1"/>
    <col min="11787" max="11787" width="0" style="11" hidden="1" customWidth="1"/>
    <col min="11788" max="11788" width="10.6640625" style="11" customWidth="1"/>
    <col min="11789" max="11789" width="0" style="11" hidden="1" customWidth="1"/>
    <col min="11790" max="11790" width="10.6640625" style="11" customWidth="1"/>
    <col min="11791" max="11791" width="0" style="11" hidden="1" customWidth="1"/>
    <col min="11792" max="11792" width="10.6640625" style="11" customWidth="1"/>
    <col min="11793" max="11793" width="0" style="11" hidden="1" customWidth="1"/>
    <col min="11794" max="11794" width="10.6640625" style="11" customWidth="1"/>
    <col min="11795" max="11795" width="0" style="11" hidden="1" customWidth="1"/>
    <col min="11796" max="11796" width="10.6640625" style="11" customWidth="1"/>
    <col min="11797" max="11797" width="0" style="11" hidden="1" customWidth="1"/>
    <col min="11798" max="11798" width="8.6640625" style="11" customWidth="1"/>
    <col min="11799" max="11799" width="9.88671875" style="11" customWidth="1"/>
    <col min="11800" max="12031" width="9.109375" style="11"/>
    <col min="12032" max="12032" width="12.6640625" style="11" customWidth="1"/>
    <col min="12033" max="12033" width="12.33203125" style="11" customWidth="1"/>
    <col min="12034" max="12034" width="13" style="11" customWidth="1"/>
    <col min="12035" max="12035" width="16.33203125" style="11" bestFit="1" customWidth="1"/>
    <col min="12036" max="12036" width="10.6640625" style="11" customWidth="1"/>
    <col min="12037" max="12037" width="0" style="11" hidden="1" customWidth="1"/>
    <col min="12038" max="12038" width="10.6640625" style="11" customWidth="1"/>
    <col min="12039" max="12039" width="0" style="11" hidden="1" customWidth="1"/>
    <col min="12040" max="12040" width="10.6640625" style="11" customWidth="1"/>
    <col min="12041" max="12041" width="0" style="11" hidden="1" customWidth="1"/>
    <col min="12042" max="12042" width="10.6640625" style="11" customWidth="1"/>
    <col min="12043" max="12043" width="0" style="11" hidden="1" customWidth="1"/>
    <col min="12044" max="12044" width="10.6640625" style="11" customWidth="1"/>
    <col min="12045" max="12045" width="0" style="11" hidden="1" customWidth="1"/>
    <col min="12046" max="12046" width="10.6640625" style="11" customWidth="1"/>
    <col min="12047" max="12047" width="0" style="11" hidden="1" customWidth="1"/>
    <col min="12048" max="12048" width="10.6640625" style="11" customWidth="1"/>
    <col min="12049" max="12049" width="0" style="11" hidden="1" customWidth="1"/>
    <col min="12050" max="12050" width="10.6640625" style="11" customWidth="1"/>
    <col min="12051" max="12051" width="0" style="11" hidden="1" customWidth="1"/>
    <col min="12052" max="12052" width="10.6640625" style="11" customWidth="1"/>
    <col min="12053" max="12053" width="0" style="11" hidden="1" customWidth="1"/>
    <col min="12054" max="12054" width="8.6640625" style="11" customWidth="1"/>
    <col min="12055" max="12055" width="9.88671875" style="11" customWidth="1"/>
    <col min="12056" max="12287" width="9.109375" style="11"/>
    <col min="12288" max="12288" width="12.6640625" style="11" customWidth="1"/>
    <col min="12289" max="12289" width="12.33203125" style="11" customWidth="1"/>
    <col min="12290" max="12290" width="13" style="11" customWidth="1"/>
    <col min="12291" max="12291" width="16.33203125" style="11" bestFit="1" customWidth="1"/>
    <col min="12292" max="12292" width="10.6640625" style="11" customWidth="1"/>
    <col min="12293" max="12293" width="0" style="11" hidden="1" customWidth="1"/>
    <col min="12294" max="12294" width="10.6640625" style="11" customWidth="1"/>
    <col min="12295" max="12295" width="0" style="11" hidden="1" customWidth="1"/>
    <col min="12296" max="12296" width="10.6640625" style="11" customWidth="1"/>
    <col min="12297" max="12297" width="0" style="11" hidden="1" customWidth="1"/>
    <col min="12298" max="12298" width="10.6640625" style="11" customWidth="1"/>
    <col min="12299" max="12299" width="0" style="11" hidden="1" customWidth="1"/>
    <col min="12300" max="12300" width="10.6640625" style="11" customWidth="1"/>
    <col min="12301" max="12301" width="0" style="11" hidden="1" customWidth="1"/>
    <col min="12302" max="12302" width="10.6640625" style="11" customWidth="1"/>
    <col min="12303" max="12303" width="0" style="11" hidden="1" customWidth="1"/>
    <col min="12304" max="12304" width="10.6640625" style="11" customWidth="1"/>
    <col min="12305" max="12305" width="0" style="11" hidden="1" customWidth="1"/>
    <col min="12306" max="12306" width="10.6640625" style="11" customWidth="1"/>
    <col min="12307" max="12307" width="0" style="11" hidden="1" customWidth="1"/>
    <col min="12308" max="12308" width="10.6640625" style="11" customWidth="1"/>
    <col min="12309" max="12309" width="0" style="11" hidden="1" customWidth="1"/>
    <col min="12310" max="12310" width="8.6640625" style="11" customWidth="1"/>
    <col min="12311" max="12311" width="9.88671875" style="11" customWidth="1"/>
    <col min="12312" max="12543" width="9.109375" style="11"/>
    <col min="12544" max="12544" width="12.6640625" style="11" customWidth="1"/>
    <col min="12545" max="12545" width="12.33203125" style="11" customWidth="1"/>
    <col min="12546" max="12546" width="13" style="11" customWidth="1"/>
    <col min="12547" max="12547" width="16.33203125" style="11" bestFit="1" customWidth="1"/>
    <col min="12548" max="12548" width="10.6640625" style="11" customWidth="1"/>
    <col min="12549" max="12549" width="0" style="11" hidden="1" customWidth="1"/>
    <col min="12550" max="12550" width="10.6640625" style="11" customWidth="1"/>
    <col min="12551" max="12551" width="0" style="11" hidden="1" customWidth="1"/>
    <col min="12552" max="12552" width="10.6640625" style="11" customWidth="1"/>
    <col min="12553" max="12553" width="0" style="11" hidden="1" customWidth="1"/>
    <col min="12554" max="12554" width="10.6640625" style="11" customWidth="1"/>
    <col min="12555" max="12555" width="0" style="11" hidden="1" customWidth="1"/>
    <col min="12556" max="12556" width="10.6640625" style="11" customWidth="1"/>
    <col min="12557" max="12557" width="0" style="11" hidden="1" customWidth="1"/>
    <col min="12558" max="12558" width="10.6640625" style="11" customWidth="1"/>
    <col min="12559" max="12559" width="0" style="11" hidden="1" customWidth="1"/>
    <col min="12560" max="12560" width="10.6640625" style="11" customWidth="1"/>
    <col min="12561" max="12561" width="0" style="11" hidden="1" customWidth="1"/>
    <col min="12562" max="12562" width="10.6640625" style="11" customWidth="1"/>
    <col min="12563" max="12563" width="0" style="11" hidden="1" customWidth="1"/>
    <col min="12564" max="12564" width="10.6640625" style="11" customWidth="1"/>
    <col min="12565" max="12565" width="0" style="11" hidden="1" customWidth="1"/>
    <col min="12566" max="12566" width="8.6640625" style="11" customWidth="1"/>
    <col min="12567" max="12567" width="9.88671875" style="11" customWidth="1"/>
    <col min="12568" max="12799" width="9.109375" style="11"/>
    <col min="12800" max="12800" width="12.6640625" style="11" customWidth="1"/>
    <col min="12801" max="12801" width="12.33203125" style="11" customWidth="1"/>
    <col min="12802" max="12802" width="13" style="11" customWidth="1"/>
    <col min="12803" max="12803" width="16.33203125" style="11" bestFit="1" customWidth="1"/>
    <col min="12804" max="12804" width="10.6640625" style="11" customWidth="1"/>
    <col min="12805" max="12805" width="0" style="11" hidden="1" customWidth="1"/>
    <col min="12806" max="12806" width="10.6640625" style="11" customWidth="1"/>
    <col min="12807" max="12807" width="0" style="11" hidden="1" customWidth="1"/>
    <col min="12808" max="12808" width="10.6640625" style="11" customWidth="1"/>
    <col min="12809" max="12809" width="0" style="11" hidden="1" customWidth="1"/>
    <col min="12810" max="12810" width="10.6640625" style="11" customWidth="1"/>
    <col min="12811" max="12811" width="0" style="11" hidden="1" customWidth="1"/>
    <col min="12812" max="12812" width="10.6640625" style="11" customWidth="1"/>
    <col min="12813" max="12813" width="0" style="11" hidden="1" customWidth="1"/>
    <col min="12814" max="12814" width="10.6640625" style="11" customWidth="1"/>
    <col min="12815" max="12815" width="0" style="11" hidden="1" customWidth="1"/>
    <col min="12816" max="12816" width="10.6640625" style="11" customWidth="1"/>
    <col min="12817" max="12817" width="0" style="11" hidden="1" customWidth="1"/>
    <col min="12818" max="12818" width="10.6640625" style="11" customWidth="1"/>
    <col min="12819" max="12819" width="0" style="11" hidden="1" customWidth="1"/>
    <col min="12820" max="12820" width="10.6640625" style="11" customWidth="1"/>
    <col min="12821" max="12821" width="0" style="11" hidden="1" customWidth="1"/>
    <col min="12822" max="12822" width="8.6640625" style="11" customWidth="1"/>
    <col min="12823" max="12823" width="9.88671875" style="11" customWidth="1"/>
    <col min="12824" max="13055" width="9.109375" style="11"/>
    <col min="13056" max="13056" width="12.6640625" style="11" customWidth="1"/>
    <col min="13057" max="13057" width="12.33203125" style="11" customWidth="1"/>
    <col min="13058" max="13058" width="13" style="11" customWidth="1"/>
    <col min="13059" max="13059" width="16.33203125" style="11" bestFit="1" customWidth="1"/>
    <col min="13060" max="13060" width="10.6640625" style="11" customWidth="1"/>
    <col min="13061" max="13061" width="0" style="11" hidden="1" customWidth="1"/>
    <col min="13062" max="13062" width="10.6640625" style="11" customWidth="1"/>
    <col min="13063" max="13063" width="0" style="11" hidden="1" customWidth="1"/>
    <col min="13064" max="13064" width="10.6640625" style="11" customWidth="1"/>
    <col min="13065" max="13065" width="0" style="11" hidden="1" customWidth="1"/>
    <col min="13066" max="13066" width="10.6640625" style="11" customWidth="1"/>
    <col min="13067" max="13067" width="0" style="11" hidden="1" customWidth="1"/>
    <col min="13068" max="13068" width="10.6640625" style="11" customWidth="1"/>
    <col min="13069" max="13069" width="0" style="11" hidden="1" customWidth="1"/>
    <col min="13070" max="13070" width="10.6640625" style="11" customWidth="1"/>
    <col min="13071" max="13071" width="0" style="11" hidden="1" customWidth="1"/>
    <col min="13072" max="13072" width="10.6640625" style="11" customWidth="1"/>
    <col min="13073" max="13073" width="0" style="11" hidden="1" customWidth="1"/>
    <col min="13074" max="13074" width="10.6640625" style="11" customWidth="1"/>
    <col min="13075" max="13075" width="0" style="11" hidden="1" customWidth="1"/>
    <col min="13076" max="13076" width="10.6640625" style="11" customWidth="1"/>
    <col min="13077" max="13077" width="0" style="11" hidden="1" customWidth="1"/>
    <col min="13078" max="13078" width="8.6640625" style="11" customWidth="1"/>
    <col min="13079" max="13079" width="9.88671875" style="11" customWidth="1"/>
    <col min="13080" max="13311" width="9.109375" style="11"/>
    <col min="13312" max="13312" width="12.6640625" style="11" customWidth="1"/>
    <col min="13313" max="13313" width="12.33203125" style="11" customWidth="1"/>
    <col min="13314" max="13314" width="13" style="11" customWidth="1"/>
    <col min="13315" max="13315" width="16.33203125" style="11" bestFit="1" customWidth="1"/>
    <col min="13316" max="13316" width="10.6640625" style="11" customWidth="1"/>
    <col min="13317" max="13317" width="0" style="11" hidden="1" customWidth="1"/>
    <col min="13318" max="13318" width="10.6640625" style="11" customWidth="1"/>
    <col min="13319" max="13319" width="0" style="11" hidden="1" customWidth="1"/>
    <col min="13320" max="13320" width="10.6640625" style="11" customWidth="1"/>
    <col min="13321" max="13321" width="0" style="11" hidden="1" customWidth="1"/>
    <col min="13322" max="13322" width="10.6640625" style="11" customWidth="1"/>
    <col min="13323" max="13323" width="0" style="11" hidden="1" customWidth="1"/>
    <col min="13324" max="13324" width="10.6640625" style="11" customWidth="1"/>
    <col min="13325" max="13325" width="0" style="11" hidden="1" customWidth="1"/>
    <col min="13326" max="13326" width="10.6640625" style="11" customWidth="1"/>
    <col min="13327" max="13327" width="0" style="11" hidden="1" customWidth="1"/>
    <col min="13328" max="13328" width="10.6640625" style="11" customWidth="1"/>
    <col min="13329" max="13329" width="0" style="11" hidden="1" customWidth="1"/>
    <col min="13330" max="13330" width="10.6640625" style="11" customWidth="1"/>
    <col min="13331" max="13331" width="0" style="11" hidden="1" customWidth="1"/>
    <col min="13332" max="13332" width="10.6640625" style="11" customWidth="1"/>
    <col min="13333" max="13333" width="0" style="11" hidden="1" customWidth="1"/>
    <col min="13334" max="13334" width="8.6640625" style="11" customWidth="1"/>
    <col min="13335" max="13335" width="9.88671875" style="11" customWidth="1"/>
    <col min="13336" max="13567" width="9.109375" style="11"/>
    <col min="13568" max="13568" width="12.6640625" style="11" customWidth="1"/>
    <col min="13569" max="13569" width="12.33203125" style="11" customWidth="1"/>
    <col min="13570" max="13570" width="13" style="11" customWidth="1"/>
    <col min="13571" max="13571" width="16.33203125" style="11" bestFit="1" customWidth="1"/>
    <col min="13572" max="13572" width="10.6640625" style="11" customWidth="1"/>
    <col min="13573" max="13573" width="0" style="11" hidden="1" customWidth="1"/>
    <col min="13574" max="13574" width="10.6640625" style="11" customWidth="1"/>
    <col min="13575" max="13575" width="0" style="11" hidden="1" customWidth="1"/>
    <col min="13576" max="13576" width="10.6640625" style="11" customWidth="1"/>
    <col min="13577" max="13577" width="0" style="11" hidden="1" customWidth="1"/>
    <col min="13578" max="13578" width="10.6640625" style="11" customWidth="1"/>
    <col min="13579" max="13579" width="0" style="11" hidden="1" customWidth="1"/>
    <col min="13580" max="13580" width="10.6640625" style="11" customWidth="1"/>
    <col min="13581" max="13581" width="0" style="11" hidden="1" customWidth="1"/>
    <col min="13582" max="13582" width="10.6640625" style="11" customWidth="1"/>
    <col min="13583" max="13583" width="0" style="11" hidden="1" customWidth="1"/>
    <col min="13584" max="13584" width="10.6640625" style="11" customWidth="1"/>
    <col min="13585" max="13585" width="0" style="11" hidden="1" customWidth="1"/>
    <col min="13586" max="13586" width="10.6640625" style="11" customWidth="1"/>
    <col min="13587" max="13587" width="0" style="11" hidden="1" customWidth="1"/>
    <col min="13588" max="13588" width="10.6640625" style="11" customWidth="1"/>
    <col min="13589" max="13589" width="0" style="11" hidden="1" customWidth="1"/>
    <col min="13590" max="13590" width="8.6640625" style="11" customWidth="1"/>
    <col min="13591" max="13591" width="9.88671875" style="11" customWidth="1"/>
    <col min="13592" max="13823" width="9.109375" style="11"/>
    <col min="13824" max="13824" width="12.6640625" style="11" customWidth="1"/>
    <col min="13825" max="13825" width="12.33203125" style="11" customWidth="1"/>
    <col min="13826" max="13826" width="13" style="11" customWidth="1"/>
    <col min="13827" max="13827" width="16.33203125" style="11" bestFit="1" customWidth="1"/>
    <col min="13828" max="13828" width="10.6640625" style="11" customWidth="1"/>
    <col min="13829" max="13829" width="0" style="11" hidden="1" customWidth="1"/>
    <col min="13830" max="13830" width="10.6640625" style="11" customWidth="1"/>
    <col min="13831" max="13831" width="0" style="11" hidden="1" customWidth="1"/>
    <col min="13832" max="13832" width="10.6640625" style="11" customWidth="1"/>
    <col min="13833" max="13833" width="0" style="11" hidden="1" customWidth="1"/>
    <col min="13834" max="13834" width="10.6640625" style="11" customWidth="1"/>
    <col min="13835" max="13835" width="0" style="11" hidden="1" customWidth="1"/>
    <col min="13836" max="13836" width="10.6640625" style="11" customWidth="1"/>
    <col min="13837" max="13837" width="0" style="11" hidden="1" customWidth="1"/>
    <col min="13838" max="13838" width="10.6640625" style="11" customWidth="1"/>
    <col min="13839" max="13839" width="0" style="11" hidden="1" customWidth="1"/>
    <col min="13840" max="13840" width="10.6640625" style="11" customWidth="1"/>
    <col min="13841" max="13841" width="0" style="11" hidden="1" customWidth="1"/>
    <col min="13842" max="13842" width="10.6640625" style="11" customWidth="1"/>
    <col min="13843" max="13843" width="0" style="11" hidden="1" customWidth="1"/>
    <col min="13844" max="13844" width="10.6640625" style="11" customWidth="1"/>
    <col min="13845" max="13845" width="0" style="11" hidden="1" customWidth="1"/>
    <col min="13846" max="13846" width="8.6640625" style="11" customWidth="1"/>
    <col min="13847" max="13847" width="9.88671875" style="11" customWidth="1"/>
    <col min="13848" max="14079" width="9.109375" style="11"/>
    <col min="14080" max="14080" width="12.6640625" style="11" customWidth="1"/>
    <col min="14081" max="14081" width="12.33203125" style="11" customWidth="1"/>
    <col min="14082" max="14082" width="13" style="11" customWidth="1"/>
    <col min="14083" max="14083" width="16.33203125" style="11" bestFit="1" customWidth="1"/>
    <col min="14084" max="14084" width="10.6640625" style="11" customWidth="1"/>
    <col min="14085" max="14085" width="0" style="11" hidden="1" customWidth="1"/>
    <col min="14086" max="14086" width="10.6640625" style="11" customWidth="1"/>
    <col min="14087" max="14087" width="0" style="11" hidden="1" customWidth="1"/>
    <col min="14088" max="14088" width="10.6640625" style="11" customWidth="1"/>
    <col min="14089" max="14089" width="0" style="11" hidden="1" customWidth="1"/>
    <col min="14090" max="14090" width="10.6640625" style="11" customWidth="1"/>
    <col min="14091" max="14091" width="0" style="11" hidden="1" customWidth="1"/>
    <col min="14092" max="14092" width="10.6640625" style="11" customWidth="1"/>
    <col min="14093" max="14093" width="0" style="11" hidden="1" customWidth="1"/>
    <col min="14094" max="14094" width="10.6640625" style="11" customWidth="1"/>
    <col min="14095" max="14095" width="0" style="11" hidden="1" customWidth="1"/>
    <col min="14096" max="14096" width="10.6640625" style="11" customWidth="1"/>
    <col min="14097" max="14097" width="0" style="11" hidden="1" customWidth="1"/>
    <col min="14098" max="14098" width="10.6640625" style="11" customWidth="1"/>
    <col min="14099" max="14099" width="0" style="11" hidden="1" customWidth="1"/>
    <col min="14100" max="14100" width="10.6640625" style="11" customWidth="1"/>
    <col min="14101" max="14101" width="0" style="11" hidden="1" customWidth="1"/>
    <col min="14102" max="14102" width="8.6640625" style="11" customWidth="1"/>
    <col min="14103" max="14103" width="9.88671875" style="11" customWidth="1"/>
    <col min="14104" max="14335" width="9.109375" style="11"/>
    <col min="14336" max="14336" width="12.6640625" style="11" customWidth="1"/>
    <col min="14337" max="14337" width="12.33203125" style="11" customWidth="1"/>
    <col min="14338" max="14338" width="13" style="11" customWidth="1"/>
    <col min="14339" max="14339" width="16.33203125" style="11" bestFit="1" customWidth="1"/>
    <col min="14340" max="14340" width="10.6640625" style="11" customWidth="1"/>
    <col min="14341" max="14341" width="0" style="11" hidden="1" customWidth="1"/>
    <col min="14342" max="14342" width="10.6640625" style="11" customWidth="1"/>
    <col min="14343" max="14343" width="0" style="11" hidden="1" customWidth="1"/>
    <col min="14344" max="14344" width="10.6640625" style="11" customWidth="1"/>
    <col min="14345" max="14345" width="0" style="11" hidden="1" customWidth="1"/>
    <col min="14346" max="14346" width="10.6640625" style="11" customWidth="1"/>
    <col min="14347" max="14347" width="0" style="11" hidden="1" customWidth="1"/>
    <col min="14348" max="14348" width="10.6640625" style="11" customWidth="1"/>
    <col min="14349" max="14349" width="0" style="11" hidden="1" customWidth="1"/>
    <col min="14350" max="14350" width="10.6640625" style="11" customWidth="1"/>
    <col min="14351" max="14351" width="0" style="11" hidden="1" customWidth="1"/>
    <col min="14352" max="14352" width="10.6640625" style="11" customWidth="1"/>
    <col min="14353" max="14353" width="0" style="11" hidden="1" customWidth="1"/>
    <col min="14354" max="14354" width="10.6640625" style="11" customWidth="1"/>
    <col min="14355" max="14355" width="0" style="11" hidden="1" customWidth="1"/>
    <col min="14356" max="14356" width="10.6640625" style="11" customWidth="1"/>
    <col min="14357" max="14357" width="0" style="11" hidden="1" customWidth="1"/>
    <col min="14358" max="14358" width="8.6640625" style="11" customWidth="1"/>
    <col min="14359" max="14359" width="9.88671875" style="11" customWidth="1"/>
    <col min="14360" max="14591" width="9.109375" style="11"/>
    <col min="14592" max="14592" width="12.6640625" style="11" customWidth="1"/>
    <col min="14593" max="14593" width="12.33203125" style="11" customWidth="1"/>
    <col min="14594" max="14594" width="13" style="11" customWidth="1"/>
    <col min="14595" max="14595" width="16.33203125" style="11" bestFit="1" customWidth="1"/>
    <col min="14596" max="14596" width="10.6640625" style="11" customWidth="1"/>
    <col min="14597" max="14597" width="0" style="11" hidden="1" customWidth="1"/>
    <col min="14598" max="14598" width="10.6640625" style="11" customWidth="1"/>
    <col min="14599" max="14599" width="0" style="11" hidden="1" customWidth="1"/>
    <col min="14600" max="14600" width="10.6640625" style="11" customWidth="1"/>
    <col min="14601" max="14601" width="0" style="11" hidden="1" customWidth="1"/>
    <col min="14602" max="14602" width="10.6640625" style="11" customWidth="1"/>
    <col min="14603" max="14603" width="0" style="11" hidden="1" customWidth="1"/>
    <col min="14604" max="14604" width="10.6640625" style="11" customWidth="1"/>
    <col min="14605" max="14605" width="0" style="11" hidden="1" customWidth="1"/>
    <col min="14606" max="14606" width="10.6640625" style="11" customWidth="1"/>
    <col min="14607" max="14607" width="0" style="11" hidden="1" customWidth="1"/>
    <col min="14608" max="14608" width="10.6640625" style="11" customWidth="1"/>
    <col min="14609" max="14609" width="0" style="11" hidden="1" customWidth="1"/>
    <col min="14610" max="14610" width="10.6640625" style="11" customWidth="1"/>
    <col min="14611" max="14611" width="0" style="11" hidden="1" customWidth="1"/>
    <col min="14612" max="14612" width="10.6640625" style="11" customWidth="1"/>
    <col min="14613" max="14613" width="0" style="11" hidden="1" customWidth="1"/>
    <col min="14614" max="14614" width="8.6640625" style="11" customWidth="1"/>
    <col min="14615" max="14615" width="9.88671875" style="11" customWidth="1"/>
    <col min="14616" max="14847" width="9.109375" style="11"/>
    <col min="14848" max="14848" width="12.6640625" style="11" customWidth="1"/>
    <col min="14849" max="14849" width="12.33203125" style="11" customWidth="1"/>
    <col min="14850" max="14850" width="13" style="11" customWidth="1"/>
    <col min="14851" max="14851" width="16.33203125" style="11" bestFit="1" customWidth="1"/>
    <col min="14852" max="14852" width="10.6640625" style="11" customWidth="1"/>
    <col min="14853" max="14853" width="0" style="11" hidden="1" customWidth="1"/>
    <col min="14854" max="14854" width="10.6640625" style="11" customWidth="1"/>
    <col min="14855" max="14855" width="0" style="11" hidden="1" customWidth="1"/>
    <col min="14856" max="14856" width="10.6640625" style="11" customWidth="1"/>
    <col min="14857" max="14857" width="0" style="11" hidden="1" customWidth="1"/>
    <col min="14858" max="14858" width="10.6640625" style="11" customWidth="1"/>
    <col min="14859" max="14859" width="0" style="11" hidden="1" customWidth="1"/>
    <col min="14860" max="14860" width="10.6640625" style="11" customWidth="1"/>
    <col min="14861" max="14861" width="0" style="11" hidden="1" customWidth="1"/>
    <col min="14862" max="14862" width="10.6640625" style="11" customWidth="1"/>
    <col min="14863" max="14863" width="0" style="11" hidden="1" customWidth="1"/>
    <col min="14864" max="14864" width="10.6640625" style="11" customWidth="1"/>
    <col min="14865" max="14865" width="0" style="11" hidden="1" customWidth="1"/>
    <col min="14866" max="14866" width="10.6640625" style="11" customWidth="1"/>
    <col min="14867" max="14867" width="0" style="11" hidden="1" customWidth="1"/>
    <col min="14868" max="14868" width="10.6640625" style="11" customWidth="1"/>
    <col min="14869" max="14869" width="0" style="11" hidden="1" customWidth="1"/>
    <col min="14870" max="14870" width="8.6640625" style="11" customWidth="1"/>
    <col min="14871" max="14871" width="9.88671875" style="11" customWidth="1"/>
    <col min="14872" max="15103" width="9.109375" style="11"/>
    <col min="15104" max="15104" width="12.6640625" style="11" customWidth="1"/>
    <col min="15105" max="15105" width="12.33203125" style="11" customWidth="1"/>
    <col min="15106" max="15106" width="13" style="11" customWidth="1"/>
    <col min="15107" max="15107" width="16.33203125" style="11" bestFit="1" customWidth="1"/>
    <col min="15108" max="15108" width="10.6640625" style="11" customWidth="1"/>
    <col min="15109" max="15109" width="0" style="11" hidden="1" customWidth="1"/>
    <col min="15110" max="15110" width="10.6640625" style="11" customWidth="1"/>
    <col min="15111" max="15111" width="0" style="11" hidden="1" customWidth="1"/>
    <col min="15112" max="15112" width="10.6640625" style="11" customWidth="1"/>
    <col min="15113" max="15113" width="0" style="11" hidden="1" customWidth="1"/>
    <col min="15114" max="15114" width="10.6640625" style="11" customWidth="1"/>
    <col min="15115" max="15115" width="0" style="11" hidden="1" customWidth="1"/>
    <col min="15116" max="15116" width="10.6640625" style="11" customWidth="1"/>
    <col min="15117" max="15117" width="0" style="11" hidden="1" customWidth="1"/>
    <col min="15118" max="15118" width="10.6640625" style="11" customWidth="1"/>
    <col min="15119" max="15119" width="0" style="11" hidden="1" customWidth="1"/>
    <col min="15120" max="15120" width="10.6640625" style="11" customWidth="1"/>
    <col min="15121" max="15121" width="0" style="11" hidden="1" customWidth="1"/>
    <col min="15122" max="15122" width="10.6640625" style="11" customWidth="1"/>
    <col min="15123" max="15123" width="0" style="11" hidden="1" customWidth="1"/>
    <col min="15124" max="15124" width="10.6640625" style="11" customWidth="1"/>
    <col min="15125" max="15125" width="0" style="11" hidden="1" customWidth="1"/>
    <col min="15126" max="15126" width="8.6640625" style="11" customWidth="1"/>
    <col min="15127" max="15127" width="9.88671875" style="11" customWidth="1"/>
    <col min="15128" max="15359" width="9.109375" style="11"/>
    <col min="15360" max="15360" width="12.6640625" style="11" customWidth="1"/>
    <col min="15361" max="15361" width="12.33203125" style="11" customWidth="1"/>
    <col min="15362" max="15362" width="13" style="11" customWidth="1"/>
    <col min="15363" max="15363" width="16.33203125" style="11" bestFit="1" customWidth="1"/>
    <col min="15364" max="15364" width="10.6640625" style="11" customWidth="1"/>
    <col min="15365" max="15365" width="0" style="11" hidden="1" customWidth="1"/>
    <col min="15366" max="15366" width="10.6640625" style="11" customWidth="1"/>
    <col min="15367" max="15367" width="0" style="11" hidden="1" customWidth="1"/>
    <col min="15368" max="15368" width="10.6640625" style="11" customWidth="1"/>
    <col min="15369" max="15369" width="0" style="11" hidden="1" customWidth="1"/>
    <col min="15370" max="15370" width="10.6640625" style="11" customWidth="1"/>
    <col min="15371" max="15371" width="0" style="11" hidden="1" customWidth="1"/>
    <col min="15372" max="15372" width="10.6640625" style="11" customWidth="1"/>
    <col min="15373" max="15373" width="0" style="11" hidden="1" customWidth="1"/>
    <col min="15374" max="15374" width="10.6640625" style="11" customWidth="1"/>
    <col min="15375" max="15375" width="0" style="11" hidden="1" customWidth="1"/>
    <col min="15376" max="15376" width="10.6640625" style="11" customWidth="1"/>
    <col min="15377" max="15377" width="0" style="11" hidden="1" customWidth="1"/>
    <col min="15378" max="15378" width="10.6640625" style="11" customWidth="1"/>
    <col min="15379" max="15379" width="0" style="11" hidden="1" customWidth="1"/>
    <col min="15380" max="15380" width="10.6640625" style="11" customWidth="1"/>
    <col min="15381" max="15381" width="0" style="11" hidden="1" customWidth="1"/>
    <col min="15382" max="15382" width="8.6640625" style="11" customWidth="1"/>
    <col min="15383" max="15383" width="9.88671875" style="11" customWidth="1"/>
    <col min="15384" max="15615" width="9.109375" style="11"/>
    <col min="15616" max="15616" width="12.6640625" style="11" customWidth="1"/>
    <col min="15617" max="15617" width="12.33203125" style="11" customWidth="1"/>
    <col min="15618" max="15618" width="13" style="11" customWidth="1"/>
    <col min="15619" max="15619" width="16.33203125" style="11" bestFit="1" customWidth="1"/>
    <col min="15620" max="15620" width="10.6640625" style="11" customWidth="1"/>
    <col min="15621" max="15621" width="0" style="11" hidden="1" customWidth="1"/>
    <col min="15622" max="15622" width="10.6640625" style="11" customWidth="1"/>
    <col min="15623" max="15623" width="0" style="11" hidden="1" customWidth="1"/>
    <col min="15624" max="15624" width="10.6640625" style="11" customWidth="1"/>
    <col min="15625" max="15625" width="0" style="11" hidden="1" customWidth="1"/>
    <col min="15626" max="15626" width="10.6640625" style="11" customWidth="1"/>
    <col min="15627" max="15627" width="0" style="11" hidden="1" customWidth="1"/>
    <col min="15628" max="15628" width="10.6640625" style="11" customWidth="1"/>
    <col min="15629" max="15629" width="0" style="11" hidden="1" customWidth="1"/>
    <col min="15630" max="15630" width="10.6640625" style="11" customWidth="1"/>
    <col min="15631" max="15631" width="0" style="11" hidden="1" customWidth="1"/>
    <col min="15632" max="15632" width="10.6640625" style="11" customWidth="1"/>
    <col min="15633" max="15633" width="0" style="11" hidden="1" customWidth="1"/>
    <col min="15634" max="15634" width="10.6640625" style="11" customWidth="1"/>
    <col min="15635" max="15635" width="0" style="11" hidden="1" customWidth="1"/>
    <col min="15636" max="15636" width="10.6640625" style="11" customWidth="1"/>
    <col min="15637" max="15637" width="0" style="11" hidden="1" customWidth="1"/>
    <col min="15638" max="15638" width="8.6640625" style="11" customWidth="1"/>
    <col min="15639" max="15639" width="9.88671875" style="11" customWidth="1"/>
    <col min="15640" max="15871" width="9.109375" style="11"/>
    <col min="15872" max="15872" width="12.6640625" style="11" customWidth="1"/>
    <col min="15873" max="15873" width="12.33203125" style="11" customWidth="1"/>
    <col min="15874" max="15874" width="13" style="11" customWidth="1"/>
    <col min="15875" max="15875" width="16.33203125" style="11" bestFit="1" customWidth="1"/>
    <col min="15876" max="15876" width="10.6640625" style="11" customWidth="1"/>
    <col min="15877" max="15877" width="0" style="11" hidden="1" customWidth="1"/>
    <col min="15878" max="15878" width="10.6640625" style="11" customWidth="1"/>
    <col min="15879" max="15879" width="0" style="11" hidden="1" customWidth="1"/>
    <col min="15880" max="15880" width="10.6640625" style="11" customWidth="1"/>
    <col min="15881" max="15881" width="0" style="11" hidden="1" customWidth="1"/>
    <col min="15882" max="15882" width="10.6640625" style="11" customWidth="1"/>
    <col min="15883" max="15883" width="0" style="11" hidden="1" customWidth="1"/>
    <col min="15884" max="15884" width="10.6640625" style="11" customWidth="1"/>
    <col min="15885" max="15885" width="0" style="11" hidden="1" customWidth="1"/>
    <col min="15886" max="15886" width="10.6640625" style="11" customWidth="1"/>
    <col min="15887" max="15887" width="0" style="11" hidden="1" customWidth="1"/>
    <col min="15888" max="15888" width="10.6640625" style="11" customWidth="1"/>
    <col min="15889" max="15889" width="0" style="11" hidden="1" customWidth="1"/>
    <col min="15890" max="15890" width="10.6640625" style="11" customWidth="1"/>
    <col min="15891" max="15891" width="0" style="11" hidden="1" customWidth="1"/>
    <col min="15892" max="15892" width="10.6640625" style="11" customWidth="1"/>
    <col min="15893" max="15893" width="0" style="11" hidden="1" customWidth="1"/>
    <col min="15894" max="15894" width="8.6640625" style="11" customWidth="1"/>
    <col min="15895" max="15895" width="9.88671875" style="11" customWidth="1"/>
    <col min="15896" max="16127" width="9.109375" style="11"/>
    <col min="16128" max="16128" width="12.6640625" style="11" customWidth="1"/>
    <col min="16129" max="16129" width="12.33203125" style="11" customWidth="1"/>
    <col min="16130" max="16130" width="13" style="11" customWidth="1"/>
    <col min="16131" max="16131" width="16.33203125" style="11" bestFit="1" customWidth="1"/>
    <col min="16132" max="16132" width="10.6640625" style="11" customWidth="1"/>
    <col min="16133" max="16133" width="0" style="11" hidden="1" customWidth="1"/>
    <col min="16134" max="16134" width="10.6640625" style="11" customWidth="1"/>
    <col min="16135" max="16135" width="0" style="11" hidden="1" customWidth="1"/>
    <col min="16136" max="16136" width="10.6640625" style="11" customWidth="1"/>
    <col min="16137" max="16137" width="0" style="11" hidden="1" customWidth="1"/>
    <col min="16138" max="16138" width="10.6640625" style="11" customWidth="1"/>
    <col min="16139" max="16139" width="0" style="11" hidden="1" customWidth="1"/>
    <col min="16140" max="16140" width="10.6640625" style="11" customWidth="1"/>
    <col min="16141" max="16141" width="0" style="11" hidden="1" customWidth="1"/>
    <col min="16142" max="16142" width="10.6640625" style="11" customWidth="1"/>
    <col min="16143" max="16143" width="0" style="11" hidden="1" customWidth="1"/>
    <col min="16144" max="16144" width="10.6640625" style="11" customWidth="1"/>
    <col min="16145" max="16145" width="0" style="11" hidden="1" customWidth="1"/>
    <col min="16146" max="16146" width="10.6640625" style="11" customWidth="1"/>
    <col min="16147" max="16147" width="0" style="11" hidden="1" customWidth="1"/>
    <col min="16148" max="16148" width="10.6640625" style="11" customWidth="1"/>
    <col min="16149" max="16149" width="0" style="11" hidden="1" customWidth="1"/>
    <col min="16150" max="16150" width="8.6640625" style="11" customWidth="1"/>
    <col min="16151" max="16151" width="9.88671875" style="11" customWidth="1"/>
    <col min="16152" max="16384" width="9.109375" style="11"/>
  </cols>
  <sheetData>
    <row r="1" spans="1:23" ht="13.8">
      <c r="A1" s="37" t="s">
        <v>281</v>
      </c>
    </row>
    <row r="2" spans="1:23">
      <c r="A2" s="11" t="s">
        <v>439</v>
      </c>
      <c r="C2" s="193"/>
      <c r="E2" s="1011" t="s">
        <v>259</v>
      </c>
      <c r="F2" s="1011"/>
      <c r="G2" s="1011"/>
      <c r="H2" s="1011"/>
      <c r="I2" s="1011"/>
      <c r="J2" s="1011"/>
      <c r="K2" s="1011"/>
      <c r="L2" s="1011"/>
      <c r="M2" s="1011"/>
      <c r="N2" s="1011"/>
      <c r="O2" s="1011"/>
      <c r="P2" s="1011"/>
      <c r="Q2" s="1011"/>
      <c r="R2" s="1011"/>
      <c r="S2" s="1011"/>
      <c r="T2" s="1011"/>
      <c r="U2" s="1011"/>
      <c r="W2" s="194"/>
    </row>
    <row r="3" spans="1:23" s="53" customFormat="1" ht="42" customHeight="1">
      <c r="A3" s="42" t="s">
        <v>77</v>
      </c>
      <c r="B3" s="42" t="s">
        <v>78</v>
      </c>
      <c r="C3" s="42" t="s">
        <v>79</v>
      </c>
      <c r="D3" s="42" t="s">
        <v>260</v>
      </c>
      <c r="E3" s="44" t="s">
        <v>144</v>
      </c>
      <c r="F3" s="195" t="s">
        <v>145</v>
      </c>
      <c r="G3" s="44" t="s">
        <v>148</v>
      </c>
      <c r="H3" s="195" t="s">
        <v>149</v>
      </c>
      <c r="I3" s="44" t="s">
        <v>158</v>
      </c>
      <c r="J3" s="195" t="s">
        <v>159</v>
      </c>
      <c r="K3" s="44" t="s">
        <v>162</v>
      </c>
      <c r="L3" s="195" t="s">
        <v>163</v>
      </c>
      <c r="M3" s="44" t="s">
        <v>164</v>
      </c>
      <c r="N3" s="195" t="s">
        <v>165</v>
      </c>
      <c r="O3" s="44" t="s">
        <v>261</v>
      </c>
      <c r="P3" s="195" t="s">
        <v>169</v>
      </c>
      <c r="Q3" s="44" t="s">
        <v>184</v>
      </c>
      <c r="R3" s="195" t="s">
        <v>185</v>
      </c>
      <c r="S3" s="44" t="s">
        <v>188</v>
      </c>
      <c r="T3" s="195" t="s">
        <v>189</v>
      </c>
      <c r="U3" s="44" t="s">
        <v>206</v>
      </c>
      <c r="V3" s="195" t="s">
        <v>207</v>
      </c>
      <c r="W3" s="44" t="s">
        <v>231</v>
      </c>
    </row>
    <row r="4" spans="1:23" s="53" customFormat="1" ht="13.8" thickBot="1">
      <c r="A4" s="54" t="s">
        <v>208</v>
      </c>
      <c r="B4" s="54" t="s">
        <v>208</v>
      </c>
      <c r="C4" s="54"/>
      <c r="D4" s="54"/>
      <c r="E4" s="56" t="s">
        <v>217</v>
      </c>
      <c r="F4" s="196" t="s">
        <v>217</v>
      </c>
      <c r="G4" s="56" t="s">
        <v>217</v>
      </c>
      <c r="H4" s="196" t="s">
        <v>217</v>
      </c>
      <c r="I4" s="56" t="s">
        <v>217</v>
      </c>
      <c r="J4" s="196" t="s">
        <v>217</v>
      </c>
      <c r="K4" s="56" t="s">
        <v>217</v>
      </c>
      <c r="L4" s="196" t="s">
        <v>217</v>
      </c>
      <c r="M4" s="56" t="s">
        <v>217</v>
      </c>
      <c r="N4" s="196" t="s">
        <v>217</v>
      </c>
      <c r="O4" s="56" t="s">
        <v>217</v>
      </c>
      <c r="P4" s="196" t="s">
        <v>217</v>
      </c>
      <c r="Q4" s="56" t="s">
        <v>217</v>
      </c>
      <c r="R4" s="196" t="s">
        <v>217</v>
      </c>
      <c r="S4" s="56" t="s">
        <v>216</v>
      </c>
      <c r="T4" s="196" t="s">
        <v>217</v>
      </c>
      <c r="U4" s="56" t="s">
        <v>217</v>
      </c>
      <c r="V4" s="196" t="s">
        <v>217</v>
      </c>
      <c r="W4" s="56" t="s">
        <v>216</v>
      </c>
    </row>
    <row r="5" spans="1:23" ht="14.4" thickBot="1">
      <c r="A5" s="223">
        <v>43829</v>
      </c>
      <c r="B5" s="224">
        <v>43832</v>
      </c>
      <c r="C5" s="225">
        <v>0.54166666666666663</v>
      </c>
      <c r="D5" s="226">
        <v>920361</v>
      </c>
      <c r="E5" s="227">
        <v>1E-3</v>
      </c>
      <c r="F5" s="227">
        <v>1E-3</v>
      </c>
      <c r="G5" s="227">
        <v>1E-3</v>
      </c>
      <c r="H5" s="406"/>
      <c r="I5" s="227">
        <v>2.5000000000000001E-4</v>
      </c>
      <c r="J5" s="406"/>
      <c r="K5" s="226">
        <v>2.0299999999999997E-3</v>
      </c>
      <c r="L5" s="226">
        <v>0</v>
      </c>
      <c r="M5" s="443">
        <v>11.773</v>
      </c>
      <c r="N5" s="406"/>
      <c r="O5" s="227">
        <v>1E-3</v>
      </c>
      <c r="P5" s="406"/>
      <c r="Q5" s="226">
        <v>0.85033100000000006</v>
      </c>
      <c r="R5" s="226">
        <v>0</v>
      </c>
      <c r="S5" s="226">
        <v>1.9098E-2</v>
      </c>
      <c r="T5" s="406"/>
      <c r="U5" s="226">
        <v>1.1011649999999999</v>
      </c>
      <c r="V5" s="406"/>
      <c r="W5" s="230">
        <v>0.05</v>
      </c>
    </row>
    <row r="6" spans="1:23" ht="14.4" thickBot="1">
      <c r="A6" s="223" t="s">
        <v>545</v>
      </c>
      <c r="B6" s="224" t="s">
        <v>546</v>
      </c>
      <c r="C6" s="225">
        <v>0.53125</v>
      </c>
      <c r="D6" s="226">
        <v>931053</v>
      </c>
      <c r="E6" s="227">
        <v>1E-3</v>
      </c>
      <c r="G6" s="226">
        <v>1.2849999999999999E-3</v>
      </c>
      <c r="I6" s="227">
        <v>2.5000000000000001E-4</v>
      </c>
      <c r="K6" s="226">
        <v>1.088E-3</v>
      </c>
      <c r="M6" s="443">
        <v>2.3205E-2</v>
      </c>
      <c r="O6" s="227">
        <v>4.0000000000000002E-4</v>
      </c>
      <c r="Q6" s="226">
        <v>1.9216E-2</v>
      </c>
      <c r="S6" s="227">
        <v>1E-3</v>
      </c>
      <c r="U6" s="227">
        <v>0.05</v>
      </c>
      <c r="W6" s="635" t="s">
        <v>434</v>
      </c>
    </row>
    <row r="9" spans="1:23" ht="13.8">
      <c r="A9" s="95">
        <v>1E-3</v>
      </c>
      <c r="B9" s="11" t="s">
        <v>220</v>
      </c>
      <c r="C9"/>
      <c r="D9" s="29"/>
    </row>
    <row r="15" spans="1:23">
      <c r="I15" s="405"/>
      <c r="U15" s="405"/>
    </row>
    <row r="21" spans="7:7" ht="13.8">
      <c r="G21" s="408"/>
    </row>
  </sheetData>
  <mergeCells count="1">
    <mergeCell ref="E2:U2"/>
  </mergeCells>
  <pageMargins left="0.74803149606299213" right="0.74803149606299213" top="0.98425196850393704" bottom="0.98425196850393704" header="0.51181102362204722" footer="0.51181102362204722"/>
  <pageSetup paperSize="8"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36FAEF139F424AABD9481A6863FDAE" ma:contentTypeVersion="13" ma:contentTypeDescription="Create a new document." ma:contentTypeScope="" ma:versionID="5da65cac10385f61988d1e980ed42b20">
  <xsd:schema xmlns:xsd="http://www.w3.org/2001/XMLSchema" xmlns:xs="http://www.w3.org/2001/XMLSchema" xmlns:p="http://schemas.microsoft.com/office/2006/metadata/properties" xmlns:ns3="0c926fa9-8202-4a8d-b58e-acf2b09f8da5" xmlns:ns4="d4f6d2a7-c22a-48ad-9156-b7f2fecc2ec2" targetNamespace="http://schemas.microsoft.com/office/2006/metadata/properties" ma:root="true" ma:fieldsID="03452ca133c3dfcd974f8e19b4080603" ns3:_="" ns4:_="">
    <xsd:import namespace="0c926fa9-8202-4a8d-b58e-acf2b09f8da5"/>
    <xsd:import namespace="d4f6d2a7-c22a-48ad-9156-b7f2fecc2ec2"/>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926fa9-8202-4a8d-b58e-acf2b09f8d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f6d2a7-c22a-48ad-9156-b7f2fecc2ec2"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387C5B-C730-4AF4-B8AD-F7A900D91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926fa9-8202-4a8d-b58e-acf2b09f8da5"/>
    <ds:schemaRef ds:uri="d4f6d2a7-c22a-48ad-9156-b7f2fecc2e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E012F3-337E-4903-8A93-0242F4060C1C}">
  <ds:schemaRefs>
    <ds:schemaRef ds:uri="http://schemas.microsoft.com/sharepoint/v3/contenttype/forms"/>
  </ds:schemaRefs>
</ds:datastoreItem>
</file>

<file path=customXml/itemProps3.xml><?xml version="1.0" encoding="utf-8"?>
<ds:datastoreItem xmlns:ds="http://schemas.openxmlformats.org/officeDocument/2006/customXml" ds:itemID="{5CF542FF-1B01-4766-B2F8-6626F0815522}">
  <ds:schemaRefs>
    <ds:schemaRef ds:uri="http://purl.org/dc/terms/"/>
    <ds:schemaRef ds:uri="0c926fa9-8202-4a8d-b58e-acf2b09f8da5"/>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4f6d2a7-c22a-48ad-9156-b7f2fecc2ec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18</vt:i4>
      </vt:variant>
      <vt:variant>
        <vt:lpstr>טווחים בעלי שם</vt:lpstr>
      </vt:variant>
      <vt:variant>
        <vt:i4>1</vt:i4>
      </vt:variant>
    </vt:vector>
  </HeadingPairs>
  <TitlesOfParts>
    <vt:vector size="19" baseType="lpstr">
      <vt:lpstr>Daily discharge</vt:lpstr>
      <vt:lpstr>Additives</vt:lpstr>
      <vt:lpstr>Waste water disposal </vt:lpstr>
      <vt:lpstr>Open-Drain</vt:lpstr>
      <vt:lpstr>Black and Grey</vt:lpstr>
      <vt:lpstr>Water Maker Brine</vt:lpstr>
      <vt:lpstr>Jockey pump</vt:lpstr>
      <vt:lpstr>Cooling water</vt:lpstr>
      <vt:lpstr>Fire water</vt:lpstr>
      <vt:lpstr>Open Drain -GC-MS</vt:lpstr>
      <vt:lpstr>Open Drain-VOC</vt:lpstr>
      <vt:lpstr>DSM P Open-Drain-OIW Analyzer</vt:lpstr>
      <vt:lpstr>LSM P Open-Drain-OIW Analyzer</vt:lpstr>
      <vt:lpstr>Open-Drain - LPP lab vs. lab</vt:lpstr>
      <vt:lpstr>Open-Drain - LPP lab</vt:lpstr>
      <vt:lpstr>Black and Grey - LPP lab</vt:lpstr>
      <vt:lpstr>Pumps - LPP lab</vt:lpstr>
      <vt:lpstr>Remarks</vt:lpstr>
      <vt:lpstr>'Open-Drain'!WPrint_Area_W</vt:lpstr>
    </vt:vector>
  </TitlesOfParts>
  <Company>MOE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חיים אריאלי    Haim Ariely</cp:lastModifiedBy>
  <cp:lastPrinted>2019-12-04T15:44:55Z</cp:lastPrinted>
  <dcterms:created xsi:type="dcterms:W3CDTF">2009-09-13T06:29:14Z</dcterms:created>
  <dcterms:modified xsi:type="dcterms:W3CDTF">2020-12-02T10:09:20Z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0x010100E636FAEF139F424AABD9481A6863FDAE</vt:lpwstr>
  </property>
</Properties>
</file>